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ldj\surfdrive - Ewald Jongkind@surfdrive.surf.nl\Shared\SINTEF RedAms\Figures\"/>
    </mc:Choice>
  </mc:AlternateContent>
  <xr:revisionPtr revIDLastSave="0" documentId="13_ncr:1_{2316D1E0-F547-44BA-ADF7-6EBAA712A191}" xr6:coauthVersionLast="47" xr6:coauthVersionMax="47" xr10:uidLastSave="{00000000-0000-0000-0000-000000000000}"/>
  <bookViews>
    <workbookView xWindow="26040" yWindow="6252" windowWidth="18588" windowHeight="12984" tabRatio="862" firstSheet="8" activeTab="8" xr2:uid="{46375AD3-9178-D645-96CC-5E71E65F978B}"/>
  </bookViews>
  <sheets>
    <sheet name="GC alle CFE en oranje puur" sheetId="1" r:id="rId1"/>
    <sheet name="Grafiek pure enzyme 1" sheetId="4" r:id="rId2"/>
    <sheet name="GC rood puur" sheetId="2" r:id="rId3"/>
    <sheet name="GC yellow puur" sheetId="3" r:id="rId4"/>
    <sheet name="benzylaldehyde" sheetId="6" r:id="rId5"/>
    <sheet name="Rasagiline" sheetId="7" r:id="rId6"/>
    <sheet name="Cyclohexenone" sheetId="8" r:id="rId7"/>
    <sheet name="2-methylcyclohexanone 3" sheetId="9" r:id="rId8"/>
    <sheet name="overview" sheetId="16" r:id="rId9"/>
    <sheet name="aldehydes and ethyl levulianate" sheetId="5" r:id="rId10"/>
    <sheet name="hydrocinnamaldehyde" sheetId="12" r:id="rId11"/>
    <sheet name="R-3-methylcyclo met prop 2 en 5" sheetId="13" r:id="rId12"/>
    <sheet name="Cascade 3-methylcylohexenone" sheetId="11" r:id="rId13"/>
    <sheet name="Cascade 2-methylcyclohexenone" sheetId="10" r:id="rId14"/>
    <sheet name="Extraction test1x" sheetId="15" r:id="rId15"/>
  </sheets>
  <definedNames>
    <definedName name="_Ref172037673" localSheetId="8">overview!$C$43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16" l="1"/>
  <c r="O6" i="16"/>
  <c r="N14" i="16"/>
  <c r="N13" i="16"/>
  <c r="N12" i="16"/>
  <c r="N6" i="16"/>
  <c r="N5" i="16"/>
  <c r="N4" i="16"/>
  <c r="O13" i="16"/>
  <c r="O12" i="16"/>
  <c r="O5" i="16"/>
  <c r="O4" i="16"/>
  <c r="P14" i="16"/>
  <c r="P13" i="16"/>
  <c r="P12" i="16"/>
  <c r="P6" i="16"/>
  <c r="P5" i="16"/>
  <c r="P4" i="16"/>
  <c r="S14" i="16" l="1"/>
  <c r="S13" i="16"/>
  <c r="S12" i="16"/>
  <c r="R14" i="16"/>
  <c r="R13" i="16"/>
  <c r="R12" i="16"/>
  <c r="Q14" i="16"/>
  <c r="Q13" i="16"/>
  <c r="Q12" i="16"/>
  <c r="L14" i="16"/>
  <c r="L13" i="16"/>
  <c r="L12" i="16"/>
  <c r="K14" i="16"/>
  <c r="K13" i="16"/>
  <c r="K12" i="16"/>
  <c r="J13" i="16"/>
  <c r="J12" i="16"/>
  <c r="I14" i="16"/>
  <c r="I13" i="16"/>
  <c r="I12" i="16"/>
  <c r="H14" i="16"/>
  <c r="H13" i="16"/>
  <c r="H12" i="16"/>
  <c r="AA6" i="16"/>
  <c r="AA5" i="16"/>
  <c r="AA4" i="16"/>
  <c r="Z6" i="16"/>
  <c r="Z5" i="16"/>
  <c r="Z4" i="16"/>
  <c r="Y6" i="16"/>
  <c r="Y5" i="16"/>
  <c r="Y4" i="16"/>
  <c r="X6" i="16"/>
  <c r="X5" i="16"/>
  <c r="X4" i="16"/>
  <c r="W6" i="16"/>
  <c r="W5" i="16"/>
  <c r="W4" i="16"/>
  <c r="V6" i="16"/>
  <c r="V5" i="16"/>
  <c r="V4" i="16"/>
  <c r="S6" i="16"/>
  <c r="S5" i="16"/>
  <c r="S4" i="16"/>
  <c r="R6" i="16"/>
  <c r="R5" i="16"/>
  <c r="R4" i="16"/>
  <c r="Q6" i="16"/>
  <c r="Q5" i="16"/>
  <c r="Q4" i="16"/>
  <c r="L6" i="16"/>
  <c r="L5" i="16"/>
  <c r="L4" i="16"/>
  <c r="K6" i="16"/>
  <c r="K5" i="16"/>
  <c r="K4" i="16"/>
  <c r="J6" i="16"/>
  <c r="J5" i="16"/>
  <c r="I6" i="16"/>
  <c r="I5" i="16"/>
  <c r="I4" i="16"/>
  <c r="H6" i="16"/>
  <c r="H5" i="16"/>
  <c r="H4" i="16"/>
  <c r="Y14" i="16"/>
  <c r="Y13" i="16"/>
  <c r="Y12" i="16"/>
  <c r="X14" i="16"/>
  <c r="X13" i="16"/>
  <c r="X12" i="16"/>
  <c r="W14" i="16"/>
  <c r="W13" i="16"/>
  <c r="W12" i="16"/>
  <c r="V14" i="16"/>
  <c r="V13" i="16"/>
  <c r="V12" i="16"/>
  <c r="U13" i="16"/>
  <c r="U5" i="16"/>
  <c r="T13" i="16"/>
  <c r="T12" i="16"/>
  <c r="T5" i="16"/>
  <c r="T4" i="16"/>
  <c r="M14" i="16"/>
  <c r="M13" i="16"/>
  <c r="M12" i="16"/>
  <c r="M6" i="16"/>
  <c r="M5" i="16"/>
  <c r="M4" i="16"/>
  <c r="C7" i="15"/>
  <c r="B7" i="15"/>
  <c r="B8" i="15"/>
  <c r="E121" i="9" l="1"/>
  <c r="F118" i="9"/>
  <c r="F117" i="9"/>
  <c r="F115" i="9"/>
  <c r="F116" i="9"/>
  <c r="E118" i="9"/>
  <c r="E117" i="9"/>
  <c r="E116" i="9"/>
  <c r="E115" i="9"/>
  <c r="D115" i="9"/>
  <c r="C115" i="9"/>
  <c r="C127" i="11"/>
  <c r="D89" i="11"/>
  <c r="C89" i="11"/>
  <c r="C70" i="11"/>
  <c r="C85" i="11"/>
  <c r="D198" i="10"/>
  <c r="C198" i="10"/>
  <c r="D196" i="10"/>
  <c r="C196" i="10"/>
  <c r="C132" i="10"/>
  <c r="D29" i="11" l="1"/>
  <c r="C29" i="11"/>
  <c r="G22" i="11"/>
  <c r="N3" i="5"/>
  <c r="E57" i="9"/>
  <c r="D57" i="9"/>
  <c r="C57" i="9"/>
  <c r="B57" i="9"/>
  <c r="C130" i="10"/>
  <c r="C131" i="10"/>
  <c r="E130" i="10"/>
  <c r="E139" i="9" l="1"/>
  <c r="F139" i="9"/>
  <c r="D139" i="9"/>
  <c r="C139" i="9"/>
  <c r="D43" i="9"/>
  <c r="E43" i="9"/>
  <c r="F14" i="9"/>
  <c r="G13" i="9"/>
  <c r="F13" i="9"/>
  <c r="F11" i="9"/>
  <c r="B13" i="9"/>
  <c r="F13" i="13"/>
  <c r="E13" i="13"/>
  <c r="D13" i="13"/>
  <c r="C13" i="13"/>
  <c r="B40" i="5"/>
  <c r="C14" i="13" l="1"/>
  <c r="D40" i="5" l="1"/>
  <c r="P4" i="5"/>
  <c r="D20" i="6" l="1"/>
  <c r="D125" i="11" l="1"/>
  <c r="C126" i="11" s="1"/>
  <c r="C125" i="11"/>
  <c r="D108" i="11"/>
  <c r="C108" i="11"/>
  <c r="C109" i="11"/>
  <c r="D85" i="11"/>
  <c r="D71" i="11"/>
  <c r="C71" i="11"/>
  <c r="D70" i="11"/>
  <c r="C180" i="10"/>
  <c r="C197" i="10"/>
  <c r="D180" i="10"/>
  <c r="C181" i="10" s="1"/>
  <c r="E125" i="11" l="1"/>
  <c r="E108" i="11"/>
  <c r="C86" i="11"/>
  <c r="D86" i="11"/>
  <c r="E196" i="10"/>
  <c r="E180" i="10"/>
  <c r="C37" i="11" l="1"/>
  <c r="D36" i="11"/>
  <c r="C36" i="11"/>
  <c r="C21" i="12" l="1"/>
  <c r="G33" i="12"/>
  <c r="E33" i="12"/>
  <c r="G10" i="12"/>
  <c r="E10" i="12"/>
  <c r="D33" i="12"/>
  <c r="H32" i="12"/>
  <c r="H33" i="12" s="1"/>
  <c r="G32" i="12"/>
  <c r="F32" i="12"/>
  <c r="E32" i="12"/>
  <c r="F33" i="12" s="1"/>
  <c r="D32" i="12"/>
  <c r="C32" i="12"/>
  <c r="D20" i="12"/>
  <c r="C20" i="12"/>
  <c r="H10" i="12"/>
  <c r="G9" i="12"/>
  <c r="H9" i="12"/>
  <c r="F10" i="12"/>
  <c r="F9" i="12"/>
  <c r="E9" i="12"/>
  <c r="D10" i="12"/>
  <c r="D9" i="12"/>
  <c r="C9" i="12"/>
  <c r="C10" i="12" s="1"/>
  <c r="E114" i="10"/>
  <c r="D114" i="10"/>
  <c r="C114" i="10"/>
  <c r="C115" i="10"/>
  <c r="E29" i="11"/>
  <c r="C13" i="11"/>
  <c r="F85" i="9"/>
  <c r="E84" i="9"/>
  <c r="F83" i="9"/>
  <c r="E23" i="7"/>
  <c r="G23" i="7"/>
  <c r="C23" i="7"/>
  <c r="H22" i="7"/>
  <c r="D22" i="7"/>
  <c r="E22" i="7"/>
  <c r="F22" i="7"/>
  <c r="G22" i="7"/>
  <c r="C22" i="7"/>
  <c r="C30" i="11" l="1"/>
  <c r="C33" i="12"/>
  <c r="D21" i="12"/>
  <c r="J107" i="1"/>
  <c r="U13" i="2"/>
  <c r="T16" i="2"/>
  <c r="D39" i="9" l="1"/>
  <c r="F9" i="9"/>
  <c r="F10" i="9"/>
  <c r="F53" i="9"/>
  <c r="F57" i="9"/>
  <c r="G57" i="9"/>
  <c r="C53" i="9"/>
  <c r="D53" i="9"/>
  <c r="D54" i="9" s="1"/>
  <c r="E53" i="9"/>
  <c r="G53" i="9"/>
  <c r="B53" i="9"/>
  <c r="G43" i="9"/>
  <c r="F43" i="9"/>
  <c r="C43" i="9"/>
  <c r="D40" i="9"/>
  <c r="C39" i="9"/>
  <c r="E39" i="9"/>
  <c r="F39" i="9"/>
  <c r="G39" i="9"/>
  <c r="B43" i="9"/>
  <c r="B39" i="9"/>
  <c r="C54" i="9"/>
  <c r="G49" i="9"/>
  <c r="F49" i="9"/>
  <c r="F54" i="9" s="1"/>
  <c r="E49" i="9"/>
  <c r="D49" i="9"/>
  <c r="C49" i="9"/>
  <c r="B49" i="9"/>
  <c r="B54" i="9" s="1"/>
  <c r="G34" i="9"/>
  <c r="F34" i="9"/>
  <c r="E34" i="9"/>
  <c r="D34" i="9"/>
  <c r="C34" i="9"/>
  <c r="B34" i="9"/>
  <c r="F27" i="9"/>
  <c r="G27" i="9"/>
  <c r="E27" i="9"/>
  <c r="D27" i="9"/>
  <c r="C27" i="9"/>
  <c r="B27" i="9"/>
  <c r="G23" i="9"/>
  <c r="F23" i="9"/>
  <c r="E23" i="9"/>
  <c r="D23" i="9"/>
  <c r="C23" i="9"/>
  <c r="C24" i="9" s="1"/>
  <c r="B23" i="9"/>
  <c r="G20" i="9"/>
  <c r="F20" i="9"/>
  <c r="E20" i="9"/>
  <c r="D20" i="9"/>
  <c r="C20" i="9"/>
  <c r="B20" i="9"/>
  <c r="C5" i="9"/>
  <c r="D5" i="9"/>
  <c r="E5" i="9"/>
  <c r="F5" i="9"/>
  <c r="G5" i="9"/>
  <c r="B5" i="9"/>
  <c r="C13" i="9"/>
  <c r="D13" i="9"/>
  <c r="E13" i="9"/>
  <c r="C9" i="9"/>
  <c r="D9" i="9"/>
  <c r="E9" i="9"/>
  <c r="G9" i="9"/>
  <c r="B9" i="9"/>
  <c r="D13" i="8"/>
  <c r="C13" i="8"/>
  <c r="B13" i="8"/>
  <c r="D6" i="8"/>
  <c r="C6" i="8"/>
  <c r="B6" i="8"/>
  <c r="B8" i="7"/>
  <c r="D8" i="7"/>
  <c r="D10" i="7" s="1"/>
  <c r="B10" i="7"/>
  <c r="B45" i="6"/>
  <c r="C45" i="6"/>
  <c r="B47" i="6"/>
  <c r="B20" i="6"/>
  <c r="G20" i="6"/>
  <c r="F20" i="6"/>
  <c r="F22" i="6" s="1"/>
  <c r="E20" i="6"/>
  <c r="C20" i="6"/>
  <c r="B21" i="6" s="1"/>
  <c r="G8" i="6"/>
  <c r="F8" i="6"/>
  <c r="F10" i="6" s="1"/>
  <c r="E8" i="6"/>
  <c r="D8" i="6"/>
  <c r="D10" i="6" s="1"/>
  <c r="C8" i="6"/>
  <c r="B8" i="6"/>
  <c r="B10" i="6" s="1"/>
  <c r="G33" i="6"/>
  <c r="F33" i="6"/>
  <c r="E33" i="6"/>
  <c r="B33" i="6"/>
  <c r="C33" i="6"/>
  <c r="D33" i="6"/>
  <c r="D35" i="6" s="1"/>
  <c r="B10" i="9" l="1"/>
  <c r="B40" i="9"/>
  <c r="D10" i="9"/>
  <c r="C10" i="9"/>
  <c r="C40" i="9"/>
  <c r="G24" i="9"/>
  <c r="D24" i="9"/>
  <c r="D25" i="9" s="1"/>
  <c r="E40" i="9"/>
  <c r="D41" i="9" s="1"/>
  <c r="E24" i="9"/>
  <c r="E54" i="9"/>
  <c r="D56" i="9" s="1"/>
  <c r="G54" i="9"/>
  <c r="F56" i="9" s="1"/>
  <c r="D55" i="9"/>
  <c r="F40" i="9"/>
  <c r="G40" i="9"/>
  <c r="F42" i="9" s="1"/>
  <c r="B41" i="9"/>
  <c r="B56" i="9"/>
  <c r="B55" i="9"/>
  <c r="F55" i="9"/>
  <c r="B42" i="9"/>
  <c r="F24" i="9"/>
  <c r="F25" i="9" s="1"/>
  <c r="B24" i="9"/>
  <c r="B26" i="9" s="1"/>
  <c r="E10" i="9"/>
  <c r="D11" i="9" s="1"/>
  <c r="G10" i="9"/>
  <c r="F12" i="9"/>
  <c r="Q6" i="9" s="1"/>
  <c r="B11" i="9"/>
  <c r="B12" i="9"/>
  <c r="O6" i="9" s="1"/>
  <c r="B9" i="7"/>
  <c r="D9" i="7"/>
  <c r="B46" i="6"/>
  <c r="F21" i="6"/>
  <c r="D22" i="6"/>
  <c r="D21" i="6"/>
  <c r="B22" i="6"/>
  <c r="B35" i="6"/>
  <c r="D9" i="6"/>
  <c r="B9" i="6"/>
  <c r="F35" i="6"/>
  <c r="D34" i="6"/>
  <c r="B34" i="6"/>
  <c r="F9" i="6"/>
  <c r="F34" i="6"/>
  <c r="D42" i="9" l="1"/>
  <c r="B25" i="9"/>
  <c r="D26" i="9"/>
  <c r="D12" i="9"/>
  <c r="F26" i="9"/>
  <c r="Q7" i="9" s="1"/>
  <c r="F41" i="9"/>
  <c r="F13" i="5" l="1"/>
  <c r="D41" i="5" l="1"/>
  <c r="I33" i="5"/>
  <c r="I32" i="5"/>
  <c r="G32" i="5"/>
  <c r="G33" i="5"/>
  <c r="F32" i="5"/>
  <c r="F33" i="5"/>
  <c r="C33" i="5"/>
  <c r="D33" i="5"/>
  <c r="B33" i="5"/>
  <c r="D32" i="5"/>
  <c r="E32" i="5"/>
  <c r="C32" i="5"/>
  <c r="B32" i="5"/>
  <c r="N4" i="5"/>
  <c r="E40" i="5" l="1"/>
  <c r="W4" i="5" s="1"/>
  <c r="T5" i="5"/>
  <c r="T4" i="5"/>
  <c r="T3" i="5"/>
  <c r="M5" i="5"/>
  <c r="M4" i="5"/>
  <c r="M3" i="5"/>
  <c r="G29" i="5"/>
  <c r="E29" i="5"/>
  <c r="C29" i="5"/>
  <c r="D29" i="5"/>
  <c r="F29" i="5"/>
  <c r="B29" i="5"/>
  <c r="S5" i="5"/>
  <c r="S4" i="5"/>
  <c r="S3" i="5"/>
  <c r="L5" i="5"/>
  <c r="L4" i="5"/>
  <c r="L3" i="5"/>
  <c r="G22" i="5"/>
  <c r="E22" i="5"/>
  <c r="C22" i="5"/>
  <c r="D22" i="5"/>
  <c r="F22" i="5"/>
  <c r="B22" i="5"/>
  <c r="R5" i="5"/>
  <c r="R4" i="5"/>
  <c r="R3" i="5"/>
  <c r="K5" i="5"/>
  <c r="K4" i="5"/>
  <c r="K3" i="5"/>
  <c r="G14" i="5"/>
  <c r="E14" i="5"/>
  <c r="C14" i="5"/>
  <c r="D14" i="5"/>
  <c r="F14" i="5"/>
  <c r="B14" i="5"/>
  <c r="Q5" i="5"/>
  <c r="Q4" i="5"/>
  <c r="Q3" i="5"/>
  <c r="J5" i="5"/>
  <c r="J4" i="5"/>
  <c r="J3" i="5"/>
  <c r="G7" i="5"/>
  <c r="E7" i="5"/>
  <c r="C7" i="5"/>
  <c r="F7" i="5"/>
  <c r="D7" i="5"/>
  <c r="B7" i="5"/>
  <c r="C41" i="5"/>
  <c r="C40" i="5"/>
  <c r="B41" i="5"/>
  <c r="G28" i="5"/>
  <c r="F28" i="5"/>
  <c r="E28" i="5"/>
  <c r="D28" i="5"/>
  <c r="C28" i="5"/>
  <c r="B28" i="5"/>
  <c r="G21" i="5"/>
  <c r="F21" i="5"/>
  <c r="E21" i="5"/>
  <c r="D21" i="5"/>
  <c r="C21" i="5"/>
  <c r="B21" i="5"/>
  <c r="E13" i="5"/>
  <c r="C13" i="5"/>
  <c r="D13" i="5"/>
  <c r="G13" i="5"/>
  <c r="B13" i="5"/>
  <c r="G6" i="5"/>
  <c r="C6" i="5"/>
  <c r="D6" i="5"/>
  <c r="E6" i="5"/>
  <c r="F6" i="5"/>
  <c r="B6" i="5"/>
  <c r="J126" i="1" l="1"/>
  <c r="I126" i="1"/>
  <c r="K126" i="1"/>
  <c r="T17" i="2"/>
  <c r="R16" i="2"/>
  <c r="P17" i="2"/>
  <c r="K91" i="2"/>
  <c r="K74" i="2"/>
  <c r="K57" i="2"/>
  <c r="L24" i="2"/>
  <c r="E56" i="2"/>
  <c r="E27" i="2"/>
  <c r="J103" i="1"/>
  <c r="K82" i="1"/>
  <c r="K65" i="1"/>
  <c r="K43" i="1"/>
  <c r="K33" i="1"/>
  <c r="T9" i="3"/>
  <c r="T10" i="3"/>
  <c r="V9" i="3"/>
  <c r="P9" i="3"/>
  <c r="N9" i="3"/>
  <c r="Q8" i="3"/>
  <c r="R15" i="2"/>
  <c r="P15" i="2"/>
  <c r="K61" i="2"/>
  <c r="L23" i="2"/>
  <c r="K24" i="2"/>
  <c r="E52" i="2"/>
  <c r="K61" i="1"/>
  <c r="V6" i="3"/>
  <c r="W6" i="3"/>
  <c r="T6" i="3"/>
  <c r="U6" i="3"/>
  <c r="R6" i="3"/>
  <c r="P6" i="3"/>
  <c r="Q6" i="3"/>
  <c r="O6" i="3"/>
  <c r="N6" i="3"/>
  <c r="T13" i="2"/>
  <c r="R13" i="2"/>
  <c r="S13" i="2"/>
  <c r="Q13" i="2"/>
  <c r="P13" i="2"/>
  <c r="K15" i="2"/>
  <c r="K54" i="2"/>
  <c r="K79" i="2"/>
  <c r="J90" i="2"/>
  <c r="J99" i="2"/>
  <c r="K110" i="2"/>
  <c r="K122" i="2"/>
  <c r="D108" i="3"/>
  <c r="D121" i="3"/>
  <c r="J127" i="1" l="1"/>
  <c r="D60" i="2" l="1"/>
  <c r="D121" i="2"/>
  <c r="D108" i="2"/>
  <c r="D98" i="2"/>
  <c r="D89" i="2"/>
  <c r="D79" i="2"/>
  <c r="D70" i="2"/>
  <c r="D52" i="2"/>
  <c r="D43" i="2"/>
  <c r="D24" i="2"/>
  <c r="D15" i="2"/>
  <c r="D7" i="2"/>
  <c r="J24" i="1"/>
  <c r="J33" i="1"/>
  <c r="J52" i="1"/>
  <c r="J61" i="1"/>
  <c r="J69" i="1"/>
  <c r="J79" i="1"/>
  <c r="J88" i="1"/>
  <c r="J98" i="1"/>
  <c r="E7" i="2" l="1"/>
  <c r="E24" i="2"/>
  <c r="E70" i="2"/>
  <c r="K79" i="1"/>
  <c r="J16" i="1" l="1"/>
  <c r="K16" i="1" s="1"/>
  <c r="D6" i="1"/>
  <c r="D13" i="1" l="1"/>
  <c r="E11" i="1" s="1"/>
  <c r="D35" i="1" l="1"/>
  <c r="D28" i="1"/>
  <c r="D21" i="1"/>
  <c r="E2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tc={6BC3293B-4145-0F43-A897-5E382059B398}</author>
  </authors>
  <commentList>
    <comment ref="N2" authorId="0" shapeId="0" xr:uid="{6BC3293B-4145-0F43-A897-5E382059B398}">
      <text>
        <t>[Threaded comment]
Your version of Excel allows you to read this threaded comment; however, any edits to it will get removed if the file is opened in a newer version of Excel. Learn more: https://go.microsoft.com/fwlink/?linkid=870924
Comment:
    Heet 9 hier omdat dit naam voor benzaldehyde in mijn verslag is!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tc={53FE16ED-DC9E-754F-BFE8-F112AECBE9B1}</author>
  </authors>
  <commentList>
    <comment ref="F43" authorId="0" shapeId="0" xr:uid="{53FE16ED-DC9E-754F-BFE8-F112AECBE9B1}">
      <text>
        <t>[Threaded comment]
Your version of Excel allows you to read this threaded comment; however, any edits to it will get removed if the file is opened in a newer version of Excel. Learn more: https://go.microsoft.com/fwlink/?linkid=870924
Comment:
    Hier is product 2 waar verhouding mee vergeleken is ipv 1</t>
      </text>
    </comment>
  </commentList>
</comments>
</file>

<file path=xl/sharedStrings.xml><?xml version="1.0" encoding="utf-8"?>
<sst xmlns="http://schemas.openxmlformats.org/spreadsheetml/2006/main" count="1629" uniqueCount="334">
  <si>
    <t>ketonaldehyde</t>
  </si>
  <si>
    <t>DMSO</t>
  </si>
  <si>
    <t>dodecaan</t>
  </si>
  <si>
    <t>Amine</t>
  </si>
  <si>
    <t>Product</t>
  </si>
  <si>
    <t>Retentie tijd</t>
  </si>
  <si>
    <t>area</t>
  </si>
  <si>
    <t>1C rood 1</t>
  </si>
  <si>
    <t>-</t>
  </si>
  <si>
    <t>1C rood 2</t>
  </si>
  <si>
    <t>1C oranje</t>
  </si>
  <si>
    <t>1C oranje 2</t>
  </si>
  <si>
    <t>1C geel</t>
  </si>
  <si>
    <t>rate</t>
  </si>
  <si>
    <t>cyclohexanol</t>
  </si>
  <si>
    <t>GC berekeningen  oranje P37-F072</t>
  </si>
  <si>
    <t>cyclohexanone</t>
  </si>
  <si>
    <t>ammonium chloride</t>
  </si>
  <si>
    <t>methylamine</t>
  </si>
  <si>
    <t>cyclopropylamine</t>
  </si>
  <si>
    <t>propargylamine</t>
  </si>
  <si>
    <t>allylamine</t>
  </si>
  <si>
    <t>benzyl amine</t>
  </si>
  <si>
    <t>keton/aldehyde</t>
  </si>
  <si>
    <t>product</t>
  </si>
  <si>
    <t>dmso</t>
  </si>
  <si>
    <t>amine</t>
  </si>
  <si>
    <t>1a</t>
  </si>
  <si>
    <t>1b</t>
  </si>
  <si>
    <t>1c</t>
  </si>
  <si>
    <t>1d</t>
  </si>
  <si>
    <t>1e</t>
  </si>
  <si>
    <t>1f</t>
  </si>
  <si>
    <t>9.7</t>
  </si>
  <si>
    <t>8.3</t>
  </si>
  <si>
    <t>11.1</t>
  </si>
  <si>
    <t>17.5</t>
  </si>
  <si>
    <t>28.7</t>
  </si>
  <si>
    <t>16.6</t>
  </si>
  <si>
    <t>26.2</t>
  </si>
  <si>
    <t>15.9</t>
  </si>
  <si>
    <t>18.9</t>
  </si>
  <si>
    <t>14.5</t>
  </si>
  <si>
    <t>16.8</t>
  </si>
  <si>
    <t xml:space="preserve">ketonaldehyde </t>
  </si>
  <si>
    <t>1A  1oranje puur</t>
  </si>
  <si>
    <t>1A  2 oranje puur</t>
  </si>
  <si>
    <t>1B  1 oranje puur</t>
  </si>
  <si>
    <t>1B  2 oranje puur</t>
  </si>
  <si>
    <t>1C  1 oranje puur</t>
  </si>
  <si>
    <t>1C  2 oranje puur</t>
  </si>
  <si>
    <t>1D 1 oranje puur</t>
  </si>
  <si>
    <t>1D 2 oranje puur</t>
  </si>
  <si>
    <t>1E 1 oranje puur</t>
  </si>
  <si>
    <t>1E 2 oranje puur</t>
  </si>
  <si>
    <t>1F 1 oranje puur</t>
  </si>
  <si>
    <t>is DMSO</t>
  </si>
  <si>
    <t>product real</t>
  </si>
  <si>
    <t>prodcut real</t>
  </si>
  <si>
    <t xml:space="preserve">product real </t>
  </si>
  <si>
    <t xml:space="preserve">real product </t>
  </si>
  <si>
    <t>real product</t>
  </si>
  <si>
    <t xml:space="preserve">cyclo hexanol </t>
  </si>
  <si>
    <t>DMSO piek!</t>
  </si>
  <si>
    <t>hexanol</t>
  </si>
  <si>
    <t>1F 1 Rood puur</t>
  </si>
  <si>
    <t>1F 2 Rood puur</t>
  </si>
  <si>
    <t>AREA NU MET 0.5 MG/ML</t>
  </si>
  <si>
    <t>20.4</t>
  </si>
  <si>
    <t>S</t>
  </si>
  <si>
    <t>BP</t>
  </si>
  <si>
    <t>P</t>
  </si>
  <si>
    <t>rood 1B</t>
  </si>
  <si>
    <t>1E</t>
  </si>
  <si>
    <t>1F</t>
  </si>
  <si>
    <t>cyclohexanon met alle amine donors</t>
  </si>
  <si>
    <t>Substraat</t>
  </si>
  <si>
    <t>Cyclohexanol bij product</t>
  </si>
  <si>
    <t>Conversie</t>
  </si>
  <si>
    <t>1A</t>
  </si>
  <si>
    <t>1B</t>
  </si>
  <si>
    <t>1C</t>
  </si>
  <si>
    <t>1D</t>
  </si>
  <si>
    <t>RedAm1</t>
  </si>
  <si>
    <t>RedAm2</t>
  </si>
  <si>
    <t>RedAm3</t>
  </si>
  <si>
    <t>3378+2301</t>
  </si>
  <si>
    <t>RedAm3 1C</t>
  </si>
  <si>
    <t>RedAm3 1B</t>
  </si>
  <si>
    <t>RedAm3 1A</t>
  </si>
  <si>
    <t>RedAm3 1D</t>
  </si>
  <si>
    <t>RedAm3 1E</t>
  </si>
  <si>
    <t>RedAm3 1F</t>
  </si>
  <si>
    <t>3E</t>
  </si>
  <si>
    <t>imine</t>
  </si>
  <si>
    <t>substraat</t>
  </si>
  <si>
    <t>Redam3</t>
  </si>
  <si>
    <t>10D oranje</t>
  </si>
  <si>
    <t>product 2</t>
  </si>
  <si>
    <t>gemiddelde</t>
  </si>
  <si>
    <t>10D</t>
  </si>
  <si>
    <t>10C</t>
  </si>
  <si>
    <t>9-2-2024 ethylevulinate</t>
  </si>
  <si>
    <t>conversion 2</t>
  </si>
  <si>
    <t>conversion 1</t>
  </si>
  <si>
    <t>Standaarddeviatie</t>
  </si>
  <si>
    <t>Enantioselectivity 1</t>
  </si>
  <si>
    <t>Enantioselectivity 2</t>
  </si>
  <si>
    <t>8C</t>
  </si>
  <si>
    <t>8D 4h</t>
  </si>
  <si>
    <t>8D 24h</t>
  </si>
  <si>
    <t>2E</t>
  </si>
  <si>
    <t>3C</t>
  </si>
  <si>
    <t>3D</t>
  </si>
  <si>
    <t>8D 4 uur conversie</t>
  </si>
  <si>
    <t>RedAm3 9C</t>
  </si>
  <si>
    <t>RedAm1 9C</t>
  </si>
  <si>
    <t>RedAm2 9C</t>
  </si>
  <si>
    <t>RedAm1 9D</t>
  </si>
  <si>
    <t>RedAm2 9D</t>
  </si>
  <si>
    <t>RedAm1 9F</t>
  </si>
  <si>
    <t>RedAm2 9F</t>
  </si>
  <si>
    <t>RedAm3 9F</t>
  </si>
  <si>
    <t>RedAm3 9D</t>
  </si>
  <si>
    <t>Benzylaldehyde</t>
  </si>
  <si>
    <t>retentie tijd</t>
  </si>
  <si>
    <t>benzylamine</t>
  </si>
  <si>
    <t>benyzl alcohol</t>
  </si>
  <si>
    <t>11F</t>
  </si>
  <si>
    <t>compound</t>
  </si>
  <si>
    <t>aldehyde</t>
  </si>
  <si>
    <t>benzylalcohol</t>
  </si>
  <si>
    <t>Gemiddelde conversie</t>
  </si>
  <si>
    <t>STEV</t>
  </si>
  <si>
    <t>9C</t>
  </si>
  <si>
    <t>groot default 11BCDEF</t>
  </si>
  <si>
    <t xml:space="preserve">11F … </t>
  </si>
  <si>
    <t>9D</t>
  </si>
  <si>
    <t>9F</t>
  </si>
  <si>
    <t>11C product</t>
  </si>
  <si>
    <t>dodecane</t>
  </si>
  <si>
    <t>12-3-224</t>
  </si>
  <si>
    <t>9F  without DMSO</t>
  </si>
  <si>
    <t>compounds</t>
  </si>
  <si>
    <t>compouunds</t>
  </si>
  <si>
    <t>ZONDER DMSO</t>
  </si>
  <si>
    <t xml:space="preserve">MET DMSO </t>
  </si>
  <si>
    <t>STEV RedAm1</t>
  </si>
  <si>
    <t>STEV RedAm2</t>
  </si>
  <si>
    <t>STEV RedAm3</t>
  </si>
  <si>
    <t>1-indanone</t>
  </si>
  <si>
    <t>rasagiline</t>
  </si>
  <si>
    <t>storm acetophenone phenyethanamine</t>
  </si>
  <si>
    <t>RedAm1 6D (8D) 5 Eqvuilance 40 degrees</t>
  </si>
  <si>
    <t>RedAm21 6D (8D) 20 equilance</t>
  </si>
  <si>
    <t>groot cyclohanone amine donors 1cdef</t>
  </si>
  <si>
    <t>cyclohexenone</t>
  </si>
  <si>
    <t>retentietijd</t>
  </si>
  <si>
    <t>productimine</t>
  </si>
  <si>
    <t>Conversion</t>
  </si>
  <si>
    <t>proparylamine</t>
  </si>
  <si>
    <t>Cyclopropylamine</t>
  </si>
  <si>
    <t>Propargylamine</t>
  </si>
  <si>
    <t>2-methylcyclohexanone (racemisch</t>
  </si>
  <si>
    <t>retentie tijden</t>
  </si>
  <si>
    <t>RedAm1 2-methyl cyclopropylamine</t>
  </si>
  <si>
    <t>RedAm2 2-methyl cyclopropylamine</t>
  </si>
  <si>
    <t>RedAm3 2-methyl cyclopropylamine</t>
  </si>
  <si>
    <t>Verhouding</t>
  </si>
  <si>
    <t xml:space="preserve">product 1 </t>
  </si>
  <si>
    <t>producten 1 en 2</t>
  </si>
  <si>
    <t>product 1/susbtraat 1</t>
  </si>
  <si>
    <t>product/substraat 2</t>
  </si>
  <si>
    <t>Product total</t>
  </si>
  <si>
    <t>aldehyde total</t>
  </si>
  <si>
    <t>keton 1</t>
  </si>
  <si>
    <t>keton 2</t>
  </si>
  <si>
    <t xml:space="preserve">captain marvel 2-methycyclohexylamine </t>
  </si>
  <si>
    <t>2-methyl ….</t>
  </si>
  <si>
    <t>RedAm3 2-methyl propargyllamine</t>
  </si>
  <si>
    <t>RedAm2 2-methyl propargyllamine</t>
  </si>
  <si>
    <t>RedAm1 2-methyl propargyllamine</t>
  </si>
  <si>
    <t>RedAm1 3-methyl cyclopropylamine</t>
  </si>
  <si>
    <t>RedAm2 3-methyl cyclopropylamine</t>
  </si>
  <si>
    <t>RedAm3 3-methyl cyclopropylamine</t>
  </si>
  <si>
    <t>3-methyl ….</t>
  </si>
  <si>
    <t>RedAm1 3-methyl propargyllamine</t>
  </si>
  <si>
    <t>RedAm2 3-methyl propargyllamine</t>
  </si>
  <si>
    <t>RedAm3 3-methyl propargyllamine</t>
  </si>
  <si>
    <t>3-methylcyclohexanone (racemisch</t>
  </si>
  <si>
    <t>tridecaan</t>
  </si>
  <si>
    <t>product/substraat 3</t>
  </si>
  <si>
    <t>product/substraat 4</t>
  </si>
  <si>
    <t>product 3</t>
  </si>
  <si>
    <t>product 4</t>
  </si>
  <si>
    <t>c</t>
  </si>
  <si>
    <t>d</t>
  </si>
  <si>
    <t>C</t>
  </si>
  <si>
    <t>D</t>
  </si>
  <si>
    <t>11C</t>
  </si>
  <si>
    <t>11D</t>
  </si>
  <si>
    <t>STEV 10C</t>
  </si>
  <si>
    <t>STEV  10D</t>
  </si>
  <si>
    <t>STEV 11C</t>
  </si>
  <si>
    <t>STEV 11D</t>
  </si>
  <si>
    <t>calibratie lijn</t>
  </si>
  <si>
    <t>concentration</t>
  </si>
  <si>
    <t>0.1 mM</t>
  </si>
  <si>
    <t>1 mM</t>
  </si>
  <si>
    <t>2 mM</t>
  </si>
  <si>
    <t>4 mM</t>
  </si>
  <si>
    <t>8 mM</t>
  </si>
  <si>
    <t>12 mM</t>
  </si>
  <si>
    <t>area cyclohexanone</t>
  </si>
  <si>
    <t>area dodecane</t>
  </si>
  <si>
    <t xml:space="preserve">Tweede meeting met nieuwe methode </t>
  </si>
  <si>
    <t>storm acetophenone phenyethanamine mees C</t>
  </si>
  <si>
    <t>Compound</t>
  </si>
  <si>
    <t xml:space="preserve"> 5 eq 1</t>
  </si>
  <si>
    <t>5 eq 2</t>
  </si>
  <si>
    <t>10 eq 1</t>
  </si>
  <si>
    <t>10 eq 2</t>
  </si>
  <si>
    <t>20 eq 1</t>
  </si>
  <si>
    <t>20 eq 2</t>
  </si>
  <si>
    <t>captain marvel 2-methyclcycloehxanone N-Cyclopropyl-2 methylcyclohexanamine C</t>
  </si>
  <si>
    <t>retention time</t>
  </si>
  <si>
    <t>RedAm1 1</t>
  </si>
  <si>
    <t>RedAm1 2</t>
  </si>
  <si>
    <t>RedAm2 1</t>
  </si>
  <si>
    <t>RedAm2 2</t>
  </si>
  <si>
    <t>ketone 1</t>
  </si>
  <si>
    <t>2-methylcyclohexanone with cyclopropylamine</t>
  </si>
  <si>
    <t>ketone 2</t>
  </si>
  <si>
    <t>product 1</t>
  </si>
  <si>
    <t>conversion</t>
  </si>
  <si>
    <t>tridecane</t>
  </si>
  <si>
    <t>2-methylcyclohexanone with propargylamine</t>
  </si>
  <si>
    <t>3-methylcyclohexanone with cyclopropylamine</t>
  </si>
  <si>
    <t>3-methylcyclohexanone with propargylamine</t>
  </si>
  <si>
    <t>R-3-methylcyclohexanone with propargylamine</t>
  </si>
  <si>
    <t>Storm 3-methylcyclohexanone n-cyclopropyl-3-methylcyclohexanamine Correct A</t>
  </si>
  <si>
    <t>R-3-methylcyclohexanone with cyclopropylamine</t>
  </si>
  <si>
    <t>3-methylcyclohexenone with propargylamine</t>
  </si>
  <si>
    <t>3-methylcyclohexenone</t>
  </si>
  <si>
    <t>TsOye double mutant</t>
  </si>
  <si>
    <t>4 uur</t>
  </si>
  <si>
    <t>storm 3-methylcylohexanone n-cyclopropyl-3-methylcyclohexanamine</t>
  </si>
  <si>
    <t xml:space="preserve">R-3-methylcyclohexanone </t>
  </si>
  <si>
    <t xml:space="preserve">S-3-methylcyclohexanone </t>
  </si>
  <si>
    <t>24 uur</t>
  </si>
  <si>
    <t>2-methylcyclohexenone with propargylamine</t>
  </si>
  <si>
    <t>cpt marvel 2-methylcylohexanone n-cyclopropyl-2-methylcyclohexanamine</t>
  </si>
  <si>
    <t>2-methylcyclohexenone</t>
  </si>
  <si>
    <t>hydrocinnamaldehyde</t>
  </si>
  <si>
    <t>4E product</t>
  </si>
  <si>
    <t>4D produc</t>
  </si>
  <si>
    <t xml:space="preserve">4C product </t>
  </si>
  <si>
    <t>product 4C</t>
  </si>
  <si>
    <t>RedAm3 1</t>
  </si>
  <si>
    <t>RedAm3 2</t>
  </si>
  <si>
    <t>hdyrocinnamaldehyde</t>
  </si>
  <si>
    <t>PETNR</t>
  </si>
  <si>
    <t>groot hydrocinnamaldehyde propargylamine cyclpropylamine 4cde</t>
  </si>
  <si>
    <t>4C</t>
  </si>
  <si>
    <t>product 4D</t>
  </si>
  <si>
    <t>product 4E</t>
  </si>
  <si>
    <t>4D</t>
  </si>
  <si>
    <t>4E</t>
  </si>
  <si>
    <t>2-methylcyclohexanone 1</t>
  </si>
  <si>
    <t>2-methylcyclohexanone 2</t>
  </si>
  <si>
    <t>2-methylcyclohexenone with cyclopropylamine</t>
  </si>
  <si>
    <t>cpt marvel 2-methylcylohexanone n-cyclopropyl-2-methylcyclohexanamine C</t>
  </si>
  <si>
    <t>NaBH3CN + 2-methylcyclohexanone + cyclopropylamine</t>
  </si>
  <si>
    <t>NaBH3CN + 2-methylcyclohexanone + propargylamine</t>
  </si>
  <si>
    <t>NaBH3CN + 3-methylcyclohexanone + cyclopropylamine</t>
  </si>
  <si>
    <t>storm 3-methylcylohexanone n-cyclopropyl-3-methylcyclohexanamine correct A</t>
  </si>
  <si>
    <t xml:space="preserve">R-2-methylcyclohexanone </t>
  </si>
  <si>
    <t xml:space="preserve">S-2-methylcyclohexanone </t>
  </si>
  <si>
    <t>2- methylcyclohexanol</t>
  </si>
  <si>
    <t>alcohol vorming</t>
  </si>
  <si>
    <t>Substraat 1</t>
  </si>
  <si>
    <t>substraat 2</t>
  </si>
  <si>
    <t>alcochol 2</t>
  </si>
  <si>
    <t xml:space="preserve">alcohol1 </t>
  </si>
  <si>
    <t>TSOYE dybble mutant</t>
  </si>
  <si>
    <t>Alcohol</t>
  </si>
  <si>
    <t>alcohol</t>
  </si>
  <si>
    <t>storm 3-methylcylohexanone propargylamine products</t>
  </si>
  <si>
    <t>R-3-methylcyclohexenone with propargylamine</t>
  </si>
  <si>
    <t>RedAm1 2 eq 1</t>
  </si>
  <si>
    <t>RedAm1 2 eq 2</t>
  </si>
  <si>
    <t>RedAm1 5 eq 1</t>
  </si>
  <si>
    <t>RedAm1 5 eq 2</t>
  </si>
  <si>
    <t>met de nieuwe methode</t>
  </si>
  <si>
    <t>R-methylcyclohexanol</t>
  </si>
  <si>
    <t>11D2</t>
  </si>
  <si>
    <t>oye2</t>
  </si>
  <si>
    <t>GC chromatogrammen geswitched! Tsoye is de oye2 en de oye2 de tsoye voor de chromatogrammen met redam2 op 8-5-2024</t>
  </si>
  <si>
    <t>captain marvel storm 3-methylcylohexanone propargylamine products</t>
  </si>
  <si>
    <t>S-30methylcyclohexanone</t>
  </si>
  <si>
    <t>groot cyclohexanaona amine donor 1CDEF</t>
  </si>
  <si>
    <t>1E 4 MM</t>
  </si>
  <si>
    <t>1 x extraheren</t>
  </si>
  <si>
    <t>2x extraheren</t>
  </si>
  <si>
    <t>17.7 Product 1E meeting 1x extraheren</t>
  </si>
  <si>
    <t>17.7 Product 1E meeting 2x extraheren</t>
  </si>
  <si>
    <t>Overview</t>
  </si>
  <si>
    <t>StroRedAm</t>
  </si>
  <si>
    <t>PauRedAm</t>
  </si>
  <si>
    <t>StrepRedAm</t>
  </si>
  <si>
    <t>2e</t>
  </si>
  <si>
    <t>3d</t>
  </si>
  <si>
    <t>3e</t>
  </si>
  <si>
    <t>4c</t>
  </si>
  <si>
    <t>4d</t>
  </si>
  <si>
    <t>4f</t>
  </si>
  <si>
    <t>5c</t>
  </si>
  <si>
    <t>5d</t>
  </si>
  <si>
    <t>10c</t>
  </si>
  <si>
    <t>10d</t>
  </si>
  <si>
    <t>11c</t>
  </si>
  <si>
    <t>11d</t>
  </si>
  <si>
    <t>12c</t>
  </si>
  <si>
    <t>12d</t>
  </si>
  <si>
    <t>conv</t>
  </si>
  <si>
    <t>stdev</t>
  </si>
  <si>
    <t>3c</t>
  </si>
  <si>
    <t>ee</t>
  </si>
  <si>
    <t>de</t>
  </si>
  <si>
    <r>
      <rPr>
        <i/>
        <sz val="12"/>
        <color theme="1"/>
        <rFont val="Calibri"/>
        <family val="2"/>
        <scheme val="minor"/>
      </rPr>
      <t>Stro</t>
    </r>
    <r>
      <rPr>
        <sz val="12"/>
        <color theme="1"/>
        <rFont val="Calibri"/>
        <family val="2"/>
        <scheme val="minor"/>
      </rPr>
      <t>RedAm</t>
    </r>
  </si>
  <si>
    <r>
      <rPr>
        <i/>
        <sz val="12"/>
        <color theme="1"/>
        <rFont val="Calibri"/>
        <family val="2"/>
        <scheme val="minor"/>
      </rPr>
      <t>Pau</t>
    </r>
    <r>
      <rPr>
        <sz val="12"/>
        <color theme="1"/>
        <rFont val="Calibri"/>
        <family val="2"/>
        <scheme val="minor"/>
      </rPr>
      <t>RedAm</t>
    </r>
  </si>
  <si>
    <r>
      <rPr>
        <i/>
        <sz val="12"/>
        <color theme="1"/>
        <rFont val="Calibri"/>
        <family val="2"/>
        <scheme val="minor"/>
      </rPr>
      <t>Strep</t>
    </r>
    <r>
      <rPr>
        <sz val="12"/>
        <color theme="1"/>
        <rFont val="Calibri"/>
        <family val="2"/>
        <scheme val="minor"/>
      </rPr>
      <t>RedAm</t>
    </r>
  </si>
  <si>
    <t>ee cis product</t>
  </si>
  <si>
    <t>ee trans 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</si>
</sst>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0.0000"/>
    <numFmt numFmtId="166" formatCode="#,##0.000"/>
    <numFmt numFmtId="167" formatCode="0.000%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rgb="FFF5C0A5"/>
        <bgColor indexed="64"/>
      </patternFill>
    </fill>
    <fill>
      <patternFill patternType="solid">
        <fgColor rgb="FFEF9867"/>
        <bgColor indexed="64"/>
      </patternFill>
    </fill>
    <fill>
      <patternFill patternType="solid">
        <fgColor rgb="FFD75717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3" fontId="0" fillId="0" borderId="0" xfId="0" applyNumberFormat="1"/>
    <xf numFmtId="0" fontId="2" fillId="0" borderId="0" xfId="0" applyFont="1"/>
    <xf numFmtId="0" fontId="0" fillId="0" borderId="0" xfId="1" applyNumberFormat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3" fontId="2" fillId="0" borderId="0" xfId="0" applyNumberFormat="1" applyFont="1"/>
    <xf numFmtId="0" fontId="0" fillId="2" borderId="0" xfId="0" applyFill="1"/>
    <xf numFmtId="0" fontId="2" fillId="3" borderId="0" xfId="0" applyFont="1" applyFill="1"/>
    <xf numFmtId="0" fontId="2" fillId="4" borderId="0" xfId="0" applyFont="1" applyFill="1"/>
    <xf numFmtId="0" fontId="2" fillId="5" borderId="0" xfId="0" applyFont="1" applyFill="1"/>
    <xf numFmtId="10" fontId="0" fillId="0" borderId="0" xfId="0" applyNumberFormat="1"/>
    <xf numFmtId="9" fontId="0" fillId="0" borderId="0" xfId="1" applyFont="1"/>
    <xf numFmtId="10" fontId="2" fillId="0" borderId="0" xfId="0" applyNumberFormat="1" applyFont="1"/>
    <xf numFmtId="2" fontId="0" fillId="0" borderId="0" xfId="0" applyNumberFormat="1"/>
    <xf numFmtId="14" fontId="0" fillId="0" borderId="0" xfId="0" applyNumberFormat="1"/>
    <xf numFmtId="14" fontId="2" fillId="0" borderId="0" xfId="0" applyNumberFormat="1" applyFont="1"/>
    <xf numFmtId="0" fontId="4" fillId="0" borderId="0" xfId="0" applyFont="1"/>
    <xf numFmtId="164" fontId="0" fillId="0" borderId="0" xfId="1" applyNumberFormat="1" applyFont="1"/>
    <xf numFmtId="10" fontId="0" fillId="0" borderId="0" xfId="1" applyNumberFormat="1" applyFont="1"/>
    <xf numFmtId="165" fontId="0" fillId="0" borderId="0" xfId="0" applyNumberFormat="1"/>
    <xf numFmtId="4" fontId="0" fillId="0" borderId="0" xfId="0" applyNumberFormat="1"/>
    <xf numFmtId="0" fontId="0" fillId="0" borderId="7" xfId="0" applyBorder="1"/>
    <xf numFmtId="164" fontId="0" fillId="0" borderId="7" xfId="1" applyNumberFormat="1" applyFont="1" applyBorder="1"/>
    <xf numFmtId="164" fontId="0" fillId="0" borderId="0" xfId="0" applyNumberFormat="1"/>
    <xf numFmtId="166" fontId="0" fillId="0" borderId="0" xfId="0" applyNumberFormat="1"/>
    <xf numFmtId="167" fontId="0" fillId="0" borderId="0" xfId="1" applyNumberFormat="1" applyFont="1"/>
    <xf numFmtId="0" fontId="0" fillId="4" borderId="0" xfId="0" applyFill="1"/>
    <xf numFmtId="1" fontId="0" fillId="0" borderId="0" xfId="0" applyNumberFormat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EF9867"/>
      <color rgb="FFD75717"/>
      <color rgb="FFF5C0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'Grafiek pure enzyme 1'!$B$2</c:f>
              <c:strCache>
                <c:ptCount val="1"/>
                <c:pt idx="0">
                  <c:v>RedAm1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'Grafiek pure enzyme 1'!$E$3:$E$8</c:f>
                <c:numCache>
                  <c:formatCode>General</c:formatCode>
                  <c:ptCount val="6"/>
                  <c:pt idx="1">
                    <c:v>1.16474533887227E-2</c:v>
                  </c:pt>
                  <c:pt idx="2">
                    <c:v>1.3863664456408711E-2</c:v>
                  </c:pt>
                  <c:pt idx="3">
                    <c:v>9.0927056912956227E-3</c:v>
                  </c:pt>
                  <c:pt idx="4">
                    <c:v>1.5558422064944869E-2</c:v>
                  </c:pt>
                  <c:pt idx="5">
                    <c:v>2.7323310581051252E-2</c:v>
                  </c:pt>
                </c:numCache>
              </c:numRef>
            </c:plus>
            <c:minus>
              <c:numRef>
                <c:f>'Grafiek pure enzyme 1'!$E$3:$E$8</c:f>
                <c:numCache>
                  <c:formatCode>General</c:formatCode>
                  <c:ptCount val="6"/>
                  <c:pt idx="1">
                    <c:v>1.16474533887227E-2</c:v>
                  </c:pt>
                  <c:pt idx="2">
                    <c:v>1.3863664456408711E-2</c:v>
                  </c:pt>
                  <c:pt idx="3">
                    <c:v>9.0927056912956227E-3</c:v>
                  </c:pt>
                  <c:pt idx="4">
                    <c:v>1.5558422064944869E-2</c:v>
                  </c:pt>
                  <c:pt idx="5">
                    <c:v>2.7323310581051252E-2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'Grafiek pure enzyme 1'!$A$3:$A$8</c:f>
              <c:strCache>
                <c:ptCount val="6"/>
                <c:pt idx="0">
                  <c:v>1A</c:v>
                </c:pt>
                <c:pt idx="1">
                  <c:v>1B</c:v>
                </c:pt>
                <c:pt idx="2">
                  <c:v>1C</c:v>
                </c:pt>
                <c:pt idx="3">
                  <c:v>1D</c:v>
                </c:pt>
                <c:pt idx="4">
                  <c:v>1E</c:v>
                </c:pt>
                <c:pt idx="5">
                  <c:v>1F</c:v>
                </c:pt>
              </c:strCache>
            </c:strRef>
          </c:cat>
          <c:val>
            <c:numRef>
              <c:f>'Grafiek pure enzyme 1'!$B$3:$B$8</c:f>
              <c:numCache>
                <c:formatCode>0%</c:formatCode>
                <c:ptCount val="6"/>
                <c:pt idx="0">
                  <c:v>0</c:v>
                </c:pt>
                <c:pt idx="1">
                  <c:v>0.18099999999999999</c:v>
                </c:pt>
                <c:pt idx="2">
                  <c:v>0.88300000000000001</c:v>
                </c:pt>
                <c:pt idx="3">
                  <c:v>0.99399999999999999</c:v>
                </c:pt>
                <c:pt idx="4">
                  <c:v>0.40400000000000003</c:v>
                </c:pt>
                <c:pt idx="5">
                  <c:v>0.26240000000000002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44-534F-ACFE-064E7028984B}"/>
            </c:ext>
          </c:extLst>
        </c:ser>
        <c:ser>
          <c:idx val="1"/>
          <c:order val="1"/>
          <c:tx>
            <c:strRef>
              <c:f>'Grafiek pure enzyme 1'!$C$2</c:f>
              <c:strCache>
                <c:ptCount val="1"/>
                <c:pt idx="0">
                  <c:v>RedAm2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'Grafiek pure enzyme 1'!$F$3:$F$8</c:f>
                <c:numCache>
                  <c:formatCode>General</c:formatCode>
                  <c:ptCount val="6"/>
                  <c:pt idx="1">
                    <c:v>3.979212122394496E-2</c:v>
                  </c:pt>
                  <c:pt idx="2">
                    <c:v>5.5363451700218703E-2</c:v>
                  </c:pt>
                  <c:pt idx="3">
                    <c:v>5.6287180886306284E-2</c:v>
                  </c:pt>
                  <c:pt idx="4">
                    <c:v>4.4529585564143182E-3</c:v>
                  </c:pt>
                  <c:pt idx="5">
                    <c:v>3.4133867664716956E-3</c:v>
                  </c:pt>
                </c:numCache>
              </c:numRef>
            </c:plus>
            <c:minus>
              <c:numRef>
                <c:f>'Grafiek pure enzyme 1'!$F$3:$F$8</c:f>
                <c:numCache>
                  <c:formatCode>General</c:formatCode>
                  <c:ptCount val="6"/>
                  <c:pt idx="1">
                    <c:v>3.979212122394496E-2</c:v>
                  </c:pt>
                  <c:pt idx="2">
                    <c:v>5.5363451700218703E-2</c:v>
                  </c:pt>
                  <c:pt idx="3">
                    <c:v>5.6287180886306284E-2</c:v>
                  </c:pt>
                  <c:pt idx="4">
                    <c:v>4.4529585564143182E-3</c:v>
                  </c:pt>
                  <c:pt idx="5">
                    <c:v>3.4133867664716956E-3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'Grafiek pure enzyme 1'!$A$3:$A$8</c:f>
              <c:strCache>
                <c:ptCount val="6"/>
                <c:pt idx="0">
                  <c:v>1A</c:v>
                </c:pt>
                <c:pt idx="1">
                  <c:v>1B</c:v>
                </c:pt>
                <c:pt idx="2">
                  <c:v>1C</c:v>
                </c:pt>
                <c:pt idx="3">
                  <c:v>1D</c:v>
                </c:pt>
                <c:pt idx="4">
                  <c:v>1E</c:v>
                </c:pt>
                <c:pt idx="5">
                  <c:v>1F</c:v>
                </c:pt>
              </c:strCache>
            </c:strRef>
          </c:cat>
          <c:val>
            <c:numRef>
              <c:f>'Grafiek pure enzyme 1'!$C$3:$C$8</c:f>
              <c:numCache>
                <c:formatCode>0%</c:formatCode>
                <c:ptCount val="6"/>
                <c:pt idx="0">
                  <c:v>0</c:v>
                </c:pt>
                <c:pt idx="1">
                  <c:v>0.25</c:v>
                </c:pt>
                <c:pt idx="2">
                  <c:v>0.47799999999999998</c:v>
                </c:pt>
                <c:pt idx="3">
                  <c:v>0.50600000000000001</c:v>
                </c:pt>
                <c:pt idx="4">
                  <c:v>0.10199999999999999</c:v>
                </c:pt>
                <c:pt idx="5">
                  <c:v>1.9199999999999998E-2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44-534F-ACFE-064E7028984B}"/>
            </c:ext>
          </c:extLst>
        </c:ser>
        <c:ser>
          <c:idx val="2"/>
          <c:order val="2"/>
          <c:tx>
            <c:strRef>
              <c:f>'Grafiek pure enzyme 1'!$D$2</c:f>
              <c:strCache>
                <c:ptCount val="1"/>
                <c:pt idx="0">
                  <c:v>RedAm3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'Grafiek pure enzyme 1'!$G$3:$G$8</c:f>
                <c:numCache>
                  <c:formatCode>General</c:formatCode>
                  <c:ptCount val="6"/>
                  <c:pt idx="1">
                    <c:v>4.0667784527652925E-4</c:v>
                  </c:pt>
                  <c:pt idx="2">
                    <c:v>1.4694241270649E-2</c:v>
                  </c:pt>
                  <c:pt idx="4">
                    <c:v>1.1484056511477253E-3</c:v>
                  </c:pt>
                  <c:pt idx="5">
                    <c:v>1.4209677830851679E-3</c:v>
                  </c:pt>
                </c:numCache>
              </c:numRef>
            </c:plus>
            <c:minus>
              <c:numRef>
                <c:f>'Grafiek pure enzyme 1'!$G$3:$G$8</c:f>
                <c:numCache>
                  <c:formatCode>General</c:formatCode>
                  <c:ptCount val="6"/>
                  <c:pt idx="1">
                    <c:v>4.0667784527652925E-4</c:v>
                  </c:pt>
                  <c:pt idx="2">
                    <c:v>1.4694241270649E-2</c:v>
                  </c:pt>
                  <c:pt idx="4">
                    <c:v>1.1484056511477253E-3</c:v>
                  </c:pt>
                  <c:pt idx="5">
                    <c:v>1.4209677830851679E-3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'Grafiek pure enzyme 1'!$A$3:$A$8</c:f>
              <c:strCache>
                <c:ptCount val="6"/>
                <c:pt idx="0">
                  <c:v>1A</c:v>
                </c:pt>
                <c:pt idx="1">
                  <c:v>1B</c:v>
                </c:pt>
                <c:pt idx="2">
                  <c:v>1C</c:v>
                </c:pt>
                <c:pt idx="3">
                  <c:v>1D</c:v>
                </c:pt>
                <c:pt idx="4">
                  <c:v>1E</c:v>
                </c:pt>
                <c:pt idx="5">
                  <c:v>1F</c:v>
                </c:pt>
              </c:strCache>
            </c:strRef>
          </c:cat>
          <c:val>
            <c:numRef>
              <c:f>'Grafiek pure enzyme 1'!$D$3:$D$8</c:f>
              <c:numCache>
                <c:formatCode>0%</c:formatCode>
                <c:ptCount val="6"/>
                <c:pt idx="0">
                  <c:v>0</c:v>
                </c:pt>
                <c:pt idx="1">
                  <c:v>0.251</c:v>
                </c:pt>
                <c:pt idx="2">
                  <c:v>0.33</c:v>
                </c:pt>
                <c:pt idx="3">
                  <c:v>0.32740000000000002</c:v>
                </c:pt>
                <c:pt idx="4">
                  <c:v>4.7699999999999999E-2</c:v>
                </c:pt>
                <c:pt idx="5">
                  <c:v>1.78E-2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44-534F-ACFE-064E702898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6357343"/>
        <c:axId val="1678527008"/>
      </c:barChart>
      <c:catAx>
        <c:axId val="10863573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>
                    <a:solidFill>
                      <a:schemeClr val="tx1"/>
                    </a:solidFill>
                  </a:rPr>
                  <a:t>Cyclohexanone</a:t>
                </a:r>
                <a:r>
                  <a:rPr lang="nl-NL" baseline="0">
                    <a:solidFill>
                      <a:schemeClr val="tx1"/>
                    </a:solidFill>
                  </a:rPr>
                  <a:t> with amine donor</a:t>
                </a:r>
                <a:endParaRPr lang="nl-NL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678527008"/>
        <c:crosses val="autoZero"/>
        <c:auto val="1"/>
        <c:lblAlgn val="ctr"/>
        <c:lblOffset val="100"/>
        <c:noMultiLvlLbl val="0"/>
      </c:catAx>
      <c:valAx>
        <c:axId val="1678527008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>
                    <a:solidFill>
                      <a:schemeClr val="tx1"/>
                    </a:solidFill>
                  </a:rPr>
                  <a:t>Conversion rate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86357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'aldehydes and ethyl levulianate'!$J$37</c:f>
              <c:strCache>
                <c:ptCount val="1"/>
                <c:pt idx="0">
                  <c:v>RedAm1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'aldehydes and ethyl levulianate'!$N$37:$P$37</c:f>
                <c:numCache>
                  <c:formatCode>General</c:formatCode>
                  <c:ptCount val="3"/>
                  <c:pt idx="0">
                    <c:v>9.5508528539964305E-2</c:v>
                  </c:pt>
                  <c:pt idx="1">
                    <c:v>3.1780779865561201E-2</c:v>
                  </c:pt>
                  <c:pt idx="2">
                    <c:v>5.8683373887828801E-2</c:v>
                  </c:pt>
                </c:numCache>
              </c:numRef>
            </c:plus>
            <c:minus>
              <c:numRef>
                <c:f>'aldehydes and ethyl levulianate'!$N$37:$P$37</c:f>
                <c:numCache>
                  <c:formatCode>General</c:formatCode>
                  <c:ptCount val="3"/>
                  <c:pt idx="0">
                    <c:v>9.5508528539964305E-2</c:v>
                  </c:pt>
                  <c:pt idx="1">
                    <c:v>3.1780779865561201E-2</c:v>
                  </c:pt>
                  <c:pt idx="2">
                    <c:v>5.8683373887828801E-2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'aldehydes and ethyl levulianate'!$K$36:$M$36</c:f>
              <c:strCache>
                <c:ptCount val="3"/>
                <c:pt idx="0">
                  <c:v>3C</c:v>
                </c:pt>
                <c:pt idx="1">
                  <c:v>3D</c:v>
                </c:pt>
                <c:pt idx="2">
                  <c:v>3E</c:v>
                </c:pt>
              </c:strCache>
            </c:strRef>
          </c:cat>
          <c:val>
            <c:numRef>
              <c:f>'aldehydes and ethyl levulianate'!$K$37:$M$37</c:f>
              <c:numCache>
                <c:formatCode>0.00%</c:formatCode>
                <c:ptCount val="3"/>
                <c:pt idx="0">
                  <c:v>0.32924085052550001</c:v>
                </c:pt>
                <c:pt idx="1">
                  <c:v>0.620311111750799</c:v>
                </c:pt>
                <c:pt idx="2">
                  <c:v>0.25258610463600101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6C-8E4C-99BF-2C349DBC75C4}"/>
            </c:ext>
          </c:extLst>
        </c:ser>
        <c:ser>
          <c:idx val="1"/>
          <c:order val="1"/>
          <c:tx>
            <c:strRef>
              <c:f>'aldehydes and ethyl levulianate'!$J$38</c:f>
              <c:strCache>
                <c:ptCount val="1"/>
                <c:pt idx="0">
                  <c:v>RedAm2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'aldehydes and ethyl levulianate'!$N$38:$P$38</c:f>
                <c:numCache>
                  <c:formatCode>General</c:formatCode>
                  <c:ptCount val="3"/>
                  <c:pt idx="0">
                    <c:v>0.23331957083083599</c:v>
                  </c:pt>
                  <c:pt idx="1">
                    <c:v>1.0688462180725901E-2</c:v>
                  </c:pt>
                  <c:pt idx="2">
                    <c:v>0.127317003174414</c:v>
                  </c:pt>
                </c:numCache>
              </c:numRef>
            </c:plus>
            <c:minus>
              <c:numRef>
                <c:f>'aldehydes and ethyl levulianate'!$N$38:$P$38</c:f>
                <c:numCache>
                  <c:formatCode>General</c:formatCode>
                  <c:ptCount val="3"/>
                  <c:pt idx="0">
                    <c:v>0.23331957083083599</c:v>
                  </c:pt>
                  <c:pt idx="1">
                    <c:v>1.0688462180725901E-2</c:v>
                  </c:pt>
                  <c:pt idx="2">
                    <c:v>0.127317003174414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'aldehydes and ethyl levulianate'!$K$36:$M$36</c:f>
              <c:strCache>
                <c:ptCount val="3"/>
                <c:pt idx="0">
                  <c:v>3C</c:v>
                </c:pt>
                <c:pt idx="1">
                  <c:v>3D</c:v>
                </c:pt>
                <c:pt idx="2">
                  <c:v>3E</c:v>
                </c:pt>
              </c:strCache>
            </c:strRef>
          </c:cat>
          <c:val>
            <c:numRef>
              <c:f>'aldehydes and ethyl levulianate'!$K$38:$M$38</c:f>
              <c:numCache>
                <c:formatCode>0.00%</c:formatCode>
                <c:ptCount val="3"/>
                <c:pt idx="0">
                  <c:v>0.42319253317621203</c:v>
                </c:pt>
                <c:pt idx="1">
                  <c:v>0.452886296777257</c:v>
                </c:pt>
                <c:pt idx="2">
                  <c:v>0.30679163892841099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6C-8E4C-99BF-2C349DBC75C4}"/>
            </c:ext>
          </c:extLst>
        </c:ser>
        <c:ser>
          <c:idx val="2"/>
          <c:order val="2"/>
          <c:tx>
            <c:strRef>
              <c:f>'aldehydes and ethyl levulianate'!$J$39</c:f>
              <c:strCache>
                <c:ptCount val="1"/>
                <c:pt idx="0">
                  <c:v>RedAm3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'aldehydes and ethyl levulianate'!$N$39:$P$39</c:f>
                <c:numCache>
                  <c:formatCode>General</c:formatCode>
                  <c:ptCount val="3"/>
                  <c:pt idx="0">
                    <c:v>0.109952008864467</c:v>
                  </c:pt>
                  <c:pt idx="1">
                    <c:v>0.23520424535277601</c:v>
                  </c:pt>
                  <c:pt idx="2">
                    <c:v>0.10807362428493</c:v>
                  </c:pt>
                </c:numCache>
              </c:numRef>
            </c:plus>
            <c:minus>
              <c:numRef>
                <c:f>'aldehydes and ethyl levulianate'!$N$39:$P$39</c:f>
                <c:numCache>
                  <c:formatCode>General</c:formatCode>
                  <c:ptCount val="3"/>
                  <c:pt idx="0">
                    <c:v>0.109952008864467</c:v>
                  </c:pt>
                  <c:pt idx="1">
                    <c:v>0.23520424535277601</c:v>
                  </c:pt>
                  <c:pt idx="2">
                    <c:v>0.10807362428493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'aldehydes and ethyl levulianate'!$K$36:$M$36</c:f>
              <c:strCache>
                <c:ptCount val="3"/>
                <c:pt idx="0">
                  <c:v>3C</c:v>
                </c:pt>
                <c:pt idx="1">
                  <c:v>3D</c:v>
                </c:pt>
                <c:pt idx="2">
                  <c:v>3E</c:v>
                </c:pt>
              </c:strCache>
            </c:strRef>
          </c:cat>
          <c:val>
            <c:numRef>
              <c:f>'aldehydes and ethyl levulianate'!$K$39:$M$39</c:f>
              <c:numCache>
                <c:formatCode>0.00%</c:formatCode>
                <c:ptCount val="3"/>
                <c:pt idx="0">
                  <c:v>0.58420871066598201</c:v>
                </c:pt>
                <c:pt idx="1">
                  <c:v>0.48933109952229698</c:v>
                </c:pt>
                <c:pt idx="2">
                  <c:v>0.35783326883855798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6C-8E4C-99BF-2C349DBC7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88072208"/>
        <c:axId val="1987784064"/>
      </c:barChart>
      <c:catAx>
        <c:axId val="1988072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>
                    <a:solidFill>
                      <a:schemeClr val="tx1"/>
                    </a:solidFill>
                  </a:rPr>
                  <a:t>Substrate</a:t>
                </a:r>
                <a:r>
                  <a:rPr lang="nl-NL" baseline="0">
                    <a:solidFill>
                      <a:schemeClr val="tx1"/>
                    </a:solidFill>
                  </a:rPr>
                  <a:t> combination</a:t>
                </a:r>
                <a:endParaRPr lang="nl-NL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87784064"/>
        <c:crosses val="autoZero"/>
        <c:auto val="1"/>
        <c:lblAlgn val="ctr"/>
        <c:lblOffset val="100"/>
        <c:noMultiLvlLbl val="0"/>
      </c:catAx>
      <c:valAx>
        <c:axId val="1987784064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>
                    <a:solidFill>
                      <a:schemeClr val="tx1"/>
                    </a:solidFill>
                  </a:rPr>
                  <a:t>Conversion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88072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hydrocinnamaldehyde!$M$8</c:f>
              <c:strCache>
                <c:ptCount val="1"/>
                <c:pt idx="0">
                  <c:v>RedAm1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hydrocinnamaldehyde!$N$11:$P$11</c:f>
                <c:numCache>
                  <c:formatCode>General</c:formatCode>
                  <c:ptCount val="3"/>
                  <c:pt idx="0">
                    <c:v>1.3500000000000002E-2</c:v>
                  </c:pt>
                  <c:pt idx="2">
                    <c:v>1.9699999999999999E-2</c:v>
                  </c:pt>
                </c:numCache>
              </c:numRef>
            </c:plus>
            <c:minus>
              <c:numRef>
                <c:f>hydrocinnamaldehyde!$N$11:$P$11</c:f>
                <c:numCache>
                  <c:formatCode>General</c:formatCode>
                  <c:ptCount val="3"/>
                  <c:pt idx="0">
                    <c:v>1.3500000000000002E-2</c:v>
                  </c:pt>
                  <c:pt idx="2">
                    <c:v>1.9699999999999999E-2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hydrocinnamaldehyde!$N$7:$P$7</c:f>
              <c:strCache>
                <c:ptCount val="3"/>
                <c:pt idx="0">
                  <c:v>3C</c:v>
                </c:pt>
                <c:pt idx="1">
                  <c:v>3D</c:v>
                </c:pt>
                <c:pt idx="2">
                  <c:v>3E</c:v>
                </c:pt>
              </c:strCache>
            </c:strRef>
          </c:cat>
          <c:val>
            <c:numRef>
              <c:f>hydrocinnamaldehyde!$N$8:$P$8</c:f>
              <c:numCache>
                <c:formatCode>General</c:formatCode>
                <c:ptCount val="3"/>
                <c:pt idx="0" formatCode="0.00%">
                  <c:v>0.26429999999999998</c:v>
                </c:pt>
                <c:pt idx="1">
                  <c:v>0</c:v>
                </c:pt>
                <c:pt idx="2" formatCode="0.00%">
                  <c:v>0.34389999999999998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A9-1643-BE94-E3D60A1BDC93}"/>
            </c:ext>
          </c:extLst>
        </c:ser>
        <c:ser>
          <c:idx val="1"/>
          <c:order val="1"/>
          <c:tx>
            <c:strRef>
              <c:f>hydrocinnamaldehyde!$M$9</c:f>
              <c:strCache>
                <c:ptCount val="1"/>
                <c:pt idx="0">
                  <c:v>RedAm2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hydrocinnamaldehyde!$N$12:$P$12</c:f>
                <c:numCache>
                  <c:formatCode>General</c:formatCode>
                  <c:ptCount val="3"/>
                  <c:pt idx="0">
                    <c:v>2.9900000000000003E-2</c:v>
                  </c:pt>
                  <c:pt idx="2">
                    <c:v>3.6799999999999999E-2</c:v>
                  </c:pt>
                </c:numCache>
              </c:numRef>
            </c:plus>
            <c:minus>
              <c:numRef>
                <c:f>hydrocinnamaldehyde!$N$12:$P$12</c:f>
                <c:numCache>
                  <c:formatCode>General</c:formatCode>
                  <c:ptCount val="3"/>
                  <c:pt idx="0">
                    <c:v>2.9900000000000003E-2</c:v>
                  </c:pt>
                  <c:pt idx="2">
                    <c:v>3.6799999999999999E-2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hydrocinnamaldehyde!$N$7:$P$7</c:f>
              <c:strCache>
                <c:ptCount val="3"/>
                <c:pt idx="0">
                  <c:v>3C</c:v>
                </c:pt>
                <c:pt idx="1">
                  <c:v>3D</c:v>
                </c:pt>
                <c:pt idx="2">
                  <c:v>3E</c:v>
                </c:pt>
              </c:strCache>
            </c:strRef>
          </c:cat>
          <c:val>
            <c:numRef>
              <c:f>hydrocinnamaldehyde!$N$9:$P$9</c:f>
              <c:numCache>
                <c:formatCode>General</c:formatCode>
                <c:ptCount val="3"/>
                <c:pt idx="0" formatCode="0.00%">
                  <c:v>0.40570000000000001</c:v>
                </c:pt>
                <c:pt idx="1">
                  <c:v>0</c:v>
                </c:pt>
                <c:pt idx="2" formatCode="0.00%">
                  <c:v>0.33019999999999999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A9-1643-BE94-E3D60A1BDC93}"/>
            </c:ext>
          </c:extLst>
        </c:ser>
        <c:ser>
          <c:idx val="2"/>
          <c:order val="2"/>
          <c:tx>
            <c:strRef>
              <c:f>hydrocinnamaldehyde!$M$10</c:f>
              <c:strCache>
                <c:ptCount val="1"/>
                <c:pt idx="0">
                  <c:v>RedAm3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hydrocinnamaldehyde!$N$13:$P$13</c:f>
                <c:numCache>
                  <c:formatCode>General</c:formatCode>
                  <c:ptCount val="3"/>
                  <c:pt idx="0">
                    <c:v>6.9000000000000006E-2</c:v>
                  </c:pt>
                  <c:pt idx="1">
                    <c:v>5.2999999999999999E-2</c:v>
                  </c:pt>
                  <c:pt idx="2">
                    <c:v>0.1075</c:v>
                  </c:pt>
                </c:numCache>
              </c:numRef>
            </c:plus>
            <c:minus>
              <c:numRef>
                <c:f>hydrocinnamaldehyde!$N$13:$P$13</c:f>
                <c:numCache>
                  <c:formatCode>General</c:formatCode>
                  <c:ptCount val="3"/>
                  <c:pt idx="0">
                    <c:v>6.9000000000000006E-2</c:v>
                  </c:pt>
                  <c:pt idx="1">
                    <c:v>5.2999999999999999E-2</c:v>
                  </c:pt>
                  <c:pt idx="2">
                    <c:v>0.1075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hydrocinnamaldehyde!$N$7:$P$7</c:f>
              <c:strCache>
                <c:ptCount val="3"/>
                <c:pt idx="0">
                  <c:v>3C</c:v>
                </c:pt>
                <c:pt idx="1">
                  <c:v>3D</c:v>
                </c:pt>
                <c:pt idx="2">
                  <c:v>3E</c:v>
                </c:pt>
              </c:strCache>
            </c:strRef>
          </c:cat>
          <c:val>
            <c:numRef>
              <c:f>hydrocinnamaldehyde!$N$10:$P$10</c:f>
              <c:numCache>
                <c:formatCode>0.00%</c:formatCode>
                <c:ptCount val="3"/>
                <c:pt idx="0">
                  <c:v>0.52959999999999996</c:v>
                </c:pt>
                <c:pt idx="1">
                  <c:v>0.5877</c:v>
                </c:pt>
                <c:pt idx="2">
                  <c:v>0.4698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A9-1643-BE94-E3D60A1BDC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232735"/>
        <c:axId val="353234447"/>
      </c:barChart>
      <c:catAx>
        <c:axId val="35323273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>
                    <a:solidFill>
                      <a:schemeClr val="tx1"/>
                    </a:solidFill>
                  </a:rPr>
                  <a:t>Product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53234447"/>
        <c:crosses val="autoZero"/>
        <c:auto val="1"/>
        <c:lblAlgn val="ctr"/>
        <c:lblOffset val="100"/>
        <c:noMultiLvlLbl val="0"/>
      </c:catAx>
      <c:valAx>
        <c:axId val="353234447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>
                    <a:solidFill>
                      <a:schemeClr val="tx1"/>
                    </a:solidFill>
                  </a:rPr>
                  <a:t>Conversion(%)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53232735"/>
        <c:crosses val="autoZero"/>
        <c:crossBetween val="between"/>
        <c:minorUnit val="0.02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58114610673665"/>
          <c:y val="0.1093766404199475"/>
          <c:w val="0.84135892388451439"/>
          <c:h val="0.806372120151647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benzylaldehyde!$O$1</c:f>
              <c:strCache>
                <c:ptCount val="1"/>
                <c:pt idx="0">
                  <c:v>RedAm1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benzylaldehyde!$R$2:$R$6</c:f>
                <c:numCache>
                  <c:formatCode>General</c:formatCode>
                  <c:ptCount val="5"/>
                  <c:pt idx="0">
                    <c:v>1.26E-2</c:v>
                  </c:pt>
                  <c:pt idx="1">
                    <c:v>4.9200000000000001E-2</c:v>
                  </c:pt>
                  <c:pt idx="2">
                    <c:v>3.8999999999999998E-3</c:v>
                  </c:pt>
                  <c:pt idx="3">
                    <c:v>4.0000000000000001E-3</c:v>
                  </c:pt>
                </c:numCache>
              </c:numRef>
            </c:plus>
            <c:minus>
              <c:numRef>
                <c:f>benzylaldehyde!$R$2:$R$5</c:f>
                <c:numCache>
                  <c:formatCode>General</c:formatCode>
                  <c:ptCount val="4"/>
                  <c:pt idx="0">
                    <c:v>1.26E-2</c:v>
                  </c:pt>
                  <c:pt idx="1">
                    <c:v>4.9200000000000001E-2</c:v>
                  </c:pt>
                  <c:pt idx="2">
                    <c:v>3.8999999999999998E-3</c:v>
                  </c:pt>
                  <c:pt idx="3">
                    <c:v>4.0000000000000001E-3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benzylaldehyde!$N$2:$N$5</c:f>
              <c:strCache>
                <c:ptCount val="4"/>
                <c:pt idx="0">
                  <c:v>9C</c:v>
                </c:pt>
                <c:pt idx="1">
                  <c:v>9D</c:v>
                </c:pt>
                <c:pt idx="2">
                  <c:v>9F</c:v>
                </c:pt>
                <c:pt idx="3">
                  <c:v>9F  without DMSO</c:v>
                </c:pt>
              </c:strCache>
            </c:strRef>
          </c:cat>
          <c:val>
            <c:numRef>
              <c:f>benzylaldehyde!$O$2:$O$5</c:f>
              <c:numCache>
                <c:formatCode>0.00%</c:formatCode>
                <c:ptCount val="4"/>
                <c:pt idx="0">
                  <c:v>0.43790000000000001</c:v>
                </c:pt>
                <c:pt idx="1">
                  <c:v>0.65</c:v>
                </c:pt>
                <c:pt idx="2">
                  <c:v>0.95660000000000001</c:v>
                </c:pt>
                <c:pt idx="3">
                  <c:v>0.97560000000000002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D6-6A48-86FE-243E0F9EE33B}"/>
            </c:ext>
          </c:extLst>
        </c:ser>
        <c:ser>
          <c:idx val="1"/>
          <c:order val="1"/>
          <c:tx>
            <c:strRef>
              <c:f>benzylaldehyde!$P$1</c:f>
              <c:strCache>
                <c:ptCount val="1"/>
                <c:pt idx="0">
                  <c:v>RedAm2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benzylaldehyde!$S$2:$S$4</c:f>
                <c:numCache>
                  <c:formatCode>General</c:formatCode>
                  <c:ptCount val="3"/>
                  <c:pt idx="0">
                    <c:v>3.3E-3</c:v>
                  </c:pt>
                  <c:pt idx="1">
                    <c:v>2.4199999999999999E-2</c:v>
                  </c:pt>
                  <c:pt idx="2">
                    <c:v>1.9E-2</c:v>
                  </c:pt>
                </c:numCache>
              </c:numRef>
            </c:plus>
            <c:minus>
              <c:numRef>
                <c:f>benzylaldehyde!$S$2:$S$4</c:f>
                <c:numCache>
                  <c:formatCode>General</c:formatCode>
                  <c:ptCount val="3"/>
                  <c:pt idx="0">
                    <c:v>3.3E-3</c:v>
                  </c:pt>
                  <c:pt idx="1">
                    <c:v>2.4199999999999999E-2</c:v>
                  </c:pt>
                  <c:pt idx="2">
                    <c:v>1.9E-2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benzylaldehyde!$N$2:$N$5</c:f>
              <c:strCache>
                <c:ptCount val="4"/>
                <c:pt idx="0">
                  <c:v>9C</c:v>
                </c:pt>
                <c:pt idx="1">
                  <c:v>9D</c:v>
                </c:pt>
                <c:pt idx="2">
                  <c:v>9F</c:v>
                </c:pt>
                <c:pt idx="3">
                  <c:v>9F  without DMSO</c:v>
                </c:pt>
              </c:strCache>
            </c:strRef>
          </c:cat>
          <c:val>
            <c:numRef>
              <c:f>benzylaldehyde!$P$2:$P$5</c:f>
              <c:numCache>
                <c:formatCode>0.00%</c:formatCode>
                <c:ptCount val="4"/>
                <c:pt idx="0">
                  <c:v>0.58069999999999999</c:v>
                </c:pt>
                <c:pt idx="1">
                  <c:v>0.8881</c:v>
                </c:pt>
                <c:pt idx="2">
                  <c:v>0.36499999999999999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D6-6A48-86FE-243E0F9EE33B}"/>
            </c:ext>
          </c:extLst>
        </c:ser>
        <c:ser>
          <c:idx val="2"/>
          <c:order val="2"/>
          <c:tx>
            <c:strRef>
              <c:f>benzylaldehyde!$Q$1</c:f>
              <c:strCache>
                <c:ptCount val="1"/>
                <c:pt idx="0">
                  <c:v>RedAm3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benzylaldehyde!$T$2:$T$4</c:f>
                <c:numCache>
                  <c:formatCode>General</c:formatCode>
                  <c:ptCount val="3"/>
                  <c:pt idx="0">
                    <c:v>2.9999999999999997E-4</c:v>
                  </c:pt>
                  <c:pt idx="1">
                    <c:v>7.6E-3</c:v>
                  </c:pt>
                  <c:pt idx="2">
                    <c:v>7.6E-3</c:v>
                  </c:pt>
                </c:numCache>
              </c:numRef>
            </c:plus>
            <c:minus>
              <c:numRef>
                <c:f>benzylaldehyde!$T$2:$T$4</c:f>
                <c:numCache>
                  <c:formatCode>General</c:formatCode>
                  <c:ptCount val="3"/>
                  <c:pt idx="0">
                    <c:v>2.9999999999999997E-4</c:v>
                  </c:pt>
                  <c:pt idx="1">
                    <c:v>7.6E-3</c:v>
                  </c:pt>
                  <c:pt idx="2">
                    <c:v>7.6E-3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benzylaldehyde!$N$2:$N$5</c:f>
              <c:strCache>
                <c:ptCount val="4"/>
                <c:pt idx="0">
                  <c:v>9C</c:v>
                </c:pt>
                <c:pt idx="1">
                  <c:v>9D</c:v>
                </c:pt>
                <c:pt idx="2">
                  <c:v>9F</c:v>
                </c:pt>
                <c:pt idx="3">
                  <c:v>9F  without DMSO</c:v>
                </c:pt>
              </c:strCache>
            </c:strRef>
          </c:cat>
          <c:val>
            <c:numRef>
              <c:f>benzylaldehyde!$Q$2:$Q$5</c:f>
              <c:numCache>
                <c:formatCode>0.00%</c:formatCode>
                <c:ptCount val="4"/>
                <c:pt idx="0">
                  <c:v>0.15409999999999999</c:v>
                </c:pt>
                <c:pt idx="1">
                  <c:v>0.17549999999999999</c:v>
                </c:pt>
                <c:pt idx="2">
                  <c:v>0.24970000000000001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D6-6A48-86FE-243E0F9EE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60000608"/>
        <c:axId val="1760358064"/>
      </c:barChart>
      <c:catAx>
        <c:axId val="176000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60358064"/>
        <c:crosses val="autoZero"/>
        <c:auto val="1"/>
        <c:lblAlgn val="ctr"/>
        <c:lblOffset val="100"/>
        <c:noMultiLvlLbl val="0"/>
      </c:catAx>
      <c:valAx>
        <c:axId val="1760358064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>
                    <a:solidFill>
                      <a:schemeClr val="tx1"/>
                    </a:solidFill>
                  </a:rPr>
                  <a:t>Conversion</a:t>
                </a:r>
                <a:r>
                  <a:rPr lang="nl-NL" baseline="0">
                    <a:solidFill>
                      <a:schemeClr val="tx1"/>
                    </a:solidFill>
                  </a:rPr>
                  <a:t> (%)</a:t>
                </a:r>
                <a:endParaRPr lang="nl-NL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60000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Cyclohexenone!$J$2</c:f>
              <c:strCache>
                <c:ptCount val="1"/>
                <c:pt idx="0">
                  <c:v>Cyclopropylamine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Cyclohexenone!$I$3:$I$5</c:f>
              <c:strCache>
                <c:ptCount val="3"/>
                <c:pt idx="0">
                  <c:v>RedAm1</c:v>
                </c:pt>
                <c:pt idx="1">
                  <c:v>RedAm2</c:v>
                </c:pt>
                <c:pt idx="2">
                  <c:v>RedAm3</c:v>
                </c:pt>
              </c:strCache>
            </c:strRef>
          </c:cat>
          <c:val>
            <c:numRef>
              <c:f>Cyclohexenone!$J$3:$J$5</c:f>
              <c:numCache>
                <c:formatCode>0.0%</c:formatCode>
                <c:ptCount val="3"/>
                <c:pt idx="0">
                  <c:v>0.41899999999999998</c:v>
                </c:pt>
                <c:pt idx="1">
                  <c:v>0.51300000000000001</c:v>
                </c:pt>
                <c:pt idx="2">
                  <c:v>8.4000000000000005E-2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B4-6547-9BD2-89794D5A55A5}"/>
            </c:ext>
          </c:extLst>
        </c:ser>
        <c:ser>
          <c:idx val="1"/>
          <c:order val="1"/>
          <c:tx>
            <c:strRef>
              <c:f>Cyclohexenone!$K$2</c:f>
              <c:strCache>
                <c:ptCount val="1"/>
                <c:pt idx="0">
                  <c:v>Propargylamine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Cyclohexenone!$I$3:$I$5</c:f>
              <c:strCache>
                <c:ptCount val="3"/>
                <c:pt idx="0">
                  <c:v>RedAm1</c:v>
                </c:pt>
                <c:pt idx="1">
                  <c:v>RedAm2</c:v>
                </c:pt>
                <c:pt idx="2">
                  <c:v>RedAm3</c:v>
                </c:pt>
              </c:strCache>
            </c:strRef>
          </c:cat>
          <c:val>
            <c:numRef>
              <c:f>Cyclohexenone!$K$3:$K$5</c:f>
              <c:numCache>
                <c:formatCode>0.0%</c:formatCode>
                <c:ptCount val="3"/>
                <c:pt idx="0">
                  <c:v>0.93400000000000005</c:v>
                </c:pt>
                <c:pt idx="1">
                  <c:v>0.47399999999999998</c:v>
                </c:pt>
                <c:pt idx="2">
                  <c:v>0.13500000000000001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B4-6547-9BD2-89794D5A55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60448624"/>
        <c:axId val="142801072"/>
      </c:barChart>
      <c:catAx>
        <c:axId val="176044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2801072"/>
        <c:crosses val="autoZero"/>
        <c:auto val="1"/>
        <c:lblAlgn val="ctr"/>
        <c:lblOffset val="100"/>
        <c:noMultiLvlLbl val="0"/>
      </c:catAx>
      <c:valAx>
        <c:axId val="1428010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>
                    <a:solidFill>
                      <a:schemeClr val="tx1"/>
                    </a:solidFill>
                  </a:rPr>
                  <a:t>Conversion</a:t>
                </a:r>
                <a:r>
                  <a:rPr lang="nl-NL" baseline="0">
                    <a:solidFill>
                      <a:schemeClr val="tx1"/>
                    </a:solidFill>
                  </a:rPr>
                  <a:t> (%)</a:t>
                </a:r>
                <a:endParaRPr lang="nl-NL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60448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12298539057362"/>
          <c:y val="0.21137638838191583"/>
          <c:w val="0.76774219414019274"/>
          <c:h val="0.67681310945403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'2-methylcyclohexanone 3'!$O$1</c:f>
              <c:strCache>
                <c:ptCount val="1"/>
                <c:pt idx="0">
                  <c:v>RedAm1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'2-methylcyclohexanone 3'!$O$6:$O$9</c:f>
                <c:numCache>
                  <c:formatCode>General</c:formatCode>
                  <c:ptCount val="4"/>
                  <c:pt idx="0">
                    <c:v>5.657453269715821E-2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'2-methylcyclohexanone 3'!$O$6:$O$9</c:f>
                <c:numCache>
                  <c:formatCode>General</c:formatCode>
                  <c:ptCount val="4"/>
                  <c:pt idx="0">
                    <c:v>5.657453269715821E-2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'2-methylcyclohexanone 3'!$N$2:$N$5</c:f>
              <c:strCache>
                <c:ptCount val="4"/>
                <c:pt idx="0">
                  <c:v>10C</c:v>
                </c:pt>
                <c:pt idx="1">
                  <c:v>10D</c:v>
                </c:pt>
                <c:pt idx="2">
                  <c:v>11C</c:v>
                </c:pt>
                <c:pt idx="3">
                  <c:v>11D</c:v>
                </c:pt>
              </c:strCache>
            </c:strRef>
          </c:cat>
          <c:val>
            <c:numRef>
              <c:f>'2-methylcyclohexanone 3'!$O$2:$O$5</c:f>
              <c:numCache>
                <c:formatCode>0.00%</c:formatCode>
                <c:ptCount val="4"/>
                <c:pt idx="0">
                  <c:v>0.85309999999999997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CF-B243-9A35-FA05D0FC8730}"/>
            </c:ext>
          </c:extLst>
        </c:ser>
        <c:ser>
          <c:idx val="1"/>
          <c:order val="1"/>
          <c:tx>
            <c:strRef>
              <c:f>'2-methylcyclohexanone 3'!$P$1</c:f>
              <c:strCache>
                <c:ptCount val="1"/>
                <c:pt idx="0">
                  <c:v>RedAm2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'2-methylcyclohexanone 3'!$P$6:$P$9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'2-methylcyclohexanone 3'!$P$6:$P$9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'2-methylcyclohexanone 3'!$N$2:$N$5</c:f>
              <c:strCache>
                <c:ptCount val="4"/>
                <c:pt idx="0">
                  <c:v>10C</c:v>
                </c:pt>
                <c:pt idx="1">
                  <c:v>10D</c:v>
                </c:pt>
                <c:pt idx="2">
                  <c:v>11C</c:v>
                </c:pt>
                <c:pt idx="3">
                  <c:v>11D</c:v>
                </c:pt>
              </c:strCache>
            </c:strRef>
          </c:cat>
          <c:val>
            <c:numRef>
              <c:f>'2-methylcyclohexanone 3'!$P$2:$P$5</c:f>
              <c:numCache>
                <c:formatCode>0.00%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CF-B243-9A35-FA05D0FC8730}"/>
            </c:ext>
          </c:extLst>
        </c:ser>
        <c:ser>
          <c:idx val="2"/>
          <c:order val="2"/>
          <c:tx>
            <c:strRef>
              <c:f>'2-methylcyclohexanone 3'!$Q$1</c:f>
              <c:strCache>
                <c:ptCount val="1"/>
                <c:pt idx="0">
                  <c:v>RedAm3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rgbClr val="FFFF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'2-methylcyclohexanone 3'!$Q$6:$Q$9</c:f>
                <c:numCache>
                  <c:formatCode>General</c:formatCode>
                  <c:ptCount val="4"/>
                  <c:pt idx="0">
                    <c:v>7.129987179271044E-2</c:v>
                  </c:pt>
                  <c:pt idx="1">
                    <c:v>1.0490113280791316E-2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'2-methylcyclohexanone 3'!$Q$6:$Q$9</c:f>
                <c:numCache>
                  <c:formatCode>General</c:formatCode>
                  <c:ptCount val="4"/>
                  <c:pt idx="0">
                    <c:v>7.129987179271044E-2</c:v>
                  </c:pt>
                  <c:pt idx="1">
                    <c:v>1.0490113280791316E-2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'2-methylcyclohexanone 3'!$N$2:$N$5</c:f>
              <c:strCache>
                <c:ptCount val="4"/>
                <c:pt idx="0">
                  <c:v>10C</c:v>
                </c:pt>
                <c:pt idx="1">
                  <c:v>10D</c:v>
                </c:pt>
                <c:pt idx="2">
                  <c:v>11C</c:v>
                </c:pt>
                <c:pt idx="3">
                  <c:v>11D</c:v>
                </c:pt>
              </c:strCache>
            </c:strRef>
          </c:cat>
          <c:val>
            <c:numRef>
              <c:f>'2-methylcyclohexanone 3'!$Q$2:$Q$5</c:f>
              <c:numCache>
                <c:formatCode>0.00%</c:formatCode>
                <c:ptCount val="4"/>
                <c:pt idx="0">
                  <c:v>0.20949999999999999</c:v>
                </c:pt>
                <c:pt idx="1">
                  <c:v>0.1075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CF-B243-9A35-FA05D0FC8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05239440"/>
        <c:axId val="479553775"/>
      </c:barChart>
      <c:catAx>
        <c:axId val="1805239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79553775"/>
        <c:crosses val="autoZero"/>
        <c:auto val="1"/>
        <c:lblAlgn val="ctr"/>
        <c:lblOffset val="100"/>
        <c:noMultiLvlLbl val="0"/>
      </c:catAx>
      <c:valAx>
        <c:axId val="479553775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200">
                    <a:solidFill>
                      <a:schemeClr val="tx1"/>
                    </a:solidFill>
                  </a:rPr>
                  <a:t>Conversion</a:t>
                </a:r>
                <a:r>
                  <a:rPr lang="nl-NL" sz="1200" baseline="0">
                    <a:solidFill>
                      <a:schemeClr val="tx1"/>
                    </a:solidFill>
                  </a:rPr>
                  <a:t> (%)</a:t>
                </a:r>
                <a:endParaRPr lang="nl-NL" sz="12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805239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84533284154144683"/>
          <c:y val="2.9801324503311258E-2"/>
          <c:w val="0.15263049858075275"/>
          <c:h val="0.220613756061949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272751467016253E-2"/>
          <c:y val="2.6208343462116347E-2"/>
          <c:w val="0.91360009477023707"/>
          <c:h val="0.761067675800292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overview!$G$4</c:f>
              <c:strCache>
                <c:ptCount val="1"/>
                <c:pt idx="0">
                  <c:v>StroRedAm</c:v>
                </c:pt>
              </c:strCache>
            </c:strRef>
          </c:tx>
          <c:spPr>
            <a:solidFill>
              <a:srgbClr val="F5C0A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overview!$H$12:$AA$12</c:f>
                <c:numCache>
                  <c:formatCode>General</c:formatCode>
                  <c:ptCount val="20"/>
                  <c:pt idx="0">
                    <c:v>1.1647453388722699</c:v>
                  </c:pt>
                  <c:pt idx="1">
                    <c:v>1.3863664456408711</c:v>
                  </c:pt>
                  <c:pt idx="2">
                    <c:v>0.90927056912956228</c:v>
                  </c:pt>
                  <c:pt idx="3">
                    <c:v>1.555842206494487</c:v>
                  </c:pt>
                  <c:pt idx="4">
                    <c:v>2.7323310581051254</c:v>
                  </c:pt>
                  <c:pt idx="5">
                    <c:v>0.31099029947317436</c:v>
                  </c:pt>
                  <c:pt idx="6">
                    <c:v>1.35</c:v>
                  </c:pt>
                  <c:pt idx="7">
                    <c:v>3.1780779865561168</c:v>
                  </c:pt>
                  <c:pt idx="8">
                    <c:v>1.97</c:v>
                  </c:pt>
                  <c:pt idx="9">
                    <c:v>1.26</c:v>
                  </c:pt>
                  <c:pt idx="10">
                    <c:v>4.92</c:v>
                  </c:pt>
                  <c:pt idx="11">
                    <c:v>0.38999999999999996</c:v>
                  </c:pt>
                  <c:pt idx="12">
                    <c:v>0.47163970999999999</c:v>
                  </c:pt>
                  <c:pt idx="13">
                    <c:v>0</c:v>
                  </c:pt>
                  <c:pt idx="14">
                    <c:v>5.657453269715821E-2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</c:numCache>
              </c:numRef>
            </c:plus>
            <c:minus>
              <c:numRef>
                <c:f>overview!$H$12:$AA$12</c:f>
                <c:numCache>
                  <c:formatCode>General</c:formatCode>
                  <c:ptCount val="20"/>
                  <c:pt idx="0">
                    <c:v>1.1647453388722699</c:v>
                  </c:pt>
                  <c:pt idx="1">
                    <c:v>1.3863664456408711</c:v>
                  </c:pt>
                  <c:pt idx="2">
                    <c:v>0.90927056912956228</c:v>
                  </c:pt>
                  <c:pt idx="3">
                    <c:v>1.555842206494487</c:v>
                  </c:pt>
                  <c:pt idx="4">
                    <c:v>2.7323310581051254</c:v>
                  </c:pt>
                  <c:pt idx="5">
                    <c:v>0.31099029947317436</c:v>
                  </c:pt>
                  <c:pt idx="6">
                    <c:v>1.35</c:v>
                  </c:pt>
                  <c:pt idx="7">
                    <c:v>3.1780779865561168</c:v>
                  </c:pt>
                  <c:pt idx="8">
                    <c:v>1.97</c:v>
                  </c:pt>
                  <c:pt idx="9">
                    <c:v>1.26</c:v>
                  </c:pt>
                  <c:pt idx="10">
                    <c:v>4.92</c:v>
                  </c:pt>
                  <c:pt idx="11">
                    <c:v>0.38999999999999996</c:v>
                  </c:pt>
                  <c:pt idx="12">
                    <c:v>0.47163970999999999</c:v>
                  </c:pt>
                  <c:pt idx="13">
                    <c:v>0</c:v>
                  </c:pt>
                  <c:pt idx="14">
                    <c:v>5.657453269715821E-2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overview!$H$3:$AA$3</c:f>
              <c:strCache>
                <c:ptCount val="20"/>
                <c:pt idx="0">
                  <c:v>1b</c:v>
                </c:pt>
                <c:pt idx="1">
                  <c:v>1c</c:v>
                </c:pt>
                <c:pt idx="2">
                  <c:v>1d</c:v>
                </c:pt>
                <c:pt idx="3">
                  <c:v>1e</c:v>
                </c:pt>
                <c:pt idx="4">
                  <c:v>1f</c:v>
                </c:pt>
                <c:pt idx="5">
                  <c:v>2e</c:v>
                </c:pt>
                <c:pt idx="6">
                  <c:v>3c</c:v>
                </c:pt>
                <c:pt idx="7">
                  <c:v>3d</c:v>
                </c:pt>
                <c:pt idx="8">
                  <c:v>3e</c:v>
                </c:pt>
                <c:pt idx="9">
                  <c:v>4c</c:v>
                </c:pt>
                <c:pt idx="10">
                  <c:v>4d</c:v>
                </c:pt>
                <c:pt idx="11">
                  <c:v>4f</c:v>
                </c:pt>
                <c:pt idx="12">
                  <c:v>5c</c:v>
                </c:pt>
                <c:pt idx="13">
                  <c:v>5d</c:v>
                </c:pt>
                <c:pt idx="14">
                  <c:v>10c</c:v>
                </c:pt>
                <c:pt idx="15">
                  <c:v>10d</c:v>
                </c:pt>
                <c:pt idx="16">
                  <c:v>11c</c:v>
                </c:pt>
                <c:pt idx="17">
                  <c:v>11d</c:v>
                </c:pt>
                <c:pt idx="18">
                  <c:v>12c</c:v>
                </c:pt>
                <c:pt idx="19">
                  <c:v>12d</c:v>
                </c:pt>
              </c:strCache>
            </c:strRef>
          </c:cat>
          <c:val>
            <c:numRef>
              <c:f>overview!$H$4:$AA$4</c:f>
              <c:numCache>
                <c:formatCode>0</c:formatCode>
                <c:ptCount val="20"/>
                <c:pt idx="0">
                  <c:v>18.099999999999998</c:v>
                </c:pt>
                <c:pt idx="1">
                  <c:v>88.3</c:v>
                </c:pt>
                <c:pt idx="2">
                  <c:v>100</c:v>
                </c:pt>
                <c:pt idx="3">
                  <c:v>40.400000000000006</c:v>
                </c:pt>
                <c:pt idx="4">
                  <c:v>26.240000000000002</c:v>
                </c:pt>
                <c:pt idx="5">
                  <c:v>90.782505183447938</c:v>
                </c:pt>
                <c:pt idx="6">
                  <c:v>26.43</c:v>
                </c:pt>
                <c:pt idx="7">
                  <c:v>62.031111175079857</c:v>
                </c:pt>
                <c:pt idx="8">
                  <c:v>34.39</c:v>
                </c:pt>
                <c:pt idx="9">
                  <c:v>43.79</c:v>
                </c:pt>
                <c:pt idx="10">
                  <c:v>65</c:v>
                </c:pt>
                <c:pt idx="11">
                  <c:v>95.66</c:v>
                </c:pt>
                <c:pt idx="12">
                  <c:v>1.5553634893788233</c:v>
                </c:pt>
                <c:pt idx="13">
                  <c:v>0</c:v>
                </c:pt>
                <c:pt idx="14">
                  <c:v>85.31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41.9</c:v>
                </c:pt>
                <c:pt idx="19">
                  <c:v>93.4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38-4FEB-BAC4-F791F03257CD}"/>
            </c:ext>
          </c:extLst>
        </c:ser>
        <c:ser>
          <c:idx val="1"/>
          <c:order val="1"/>
          <c:tx>
            <c:strRef>
              <c:f>overview!$G$5</c:f>
              <c:strCache>
                <c:ptCount val="1"/>
                <c:pt idx="0">
                  <c:v>PauRedAm</c:v>
                </c:pt>
              </c:strCache>
            </c:strRef>
          </c:tx>
          <c:spPr>
            <a:solidFill>
              <a:srgbClr val="EF9867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overview!$H$13:$AA$13</c:f>
                <c:numCache>
                  <c:formatCode>General</c:formatCode>
                  <c:ptCount val="20"/>
                  <c:pt idx="0">
                    <c:v>3.9792121223944958</c:v>
                  </c:pt>
                  <c:pt idx="1">
                    <c:v>5.5363451700218702</c:v>
                  </c:pt>
                  <c:pt idx="2">
                    <c:v>5.6287180886306283</c:v>
                  </c:pt>
                  <c:pt idx="3">
                    <c:v>0.44529585564143181</c:v>
                  </c:pt>
                  <c:pt idx="4">
                    <c:v>0.34133867664716955</c:v>
                  </c:pt>
                  <c:pt idx="5">
                    <c:v>0.51710423709821907</c:v>
                  </c:pt>
                  <c:pt idx="6">
                    <c:v>2.99</c:v>
                  </c:pt>
                  <c:pt idx="7">
                    <c:v>1.0688462180725931</c:v>
                  </c:pt>
                  <c:pt idx="8">
                    <c:v>3.6799999999999997</c:v>
                  </c:pt>
                  <c:pt idx="9">
                    <c:v>0.33</c:v>
                  </c:pt>
                  <c:pt idx="10">
                    <c:v>2.42</c:v>
                  </c:pt>
                  <c:pt idx="11">
                    <c:v>1.9</c:v>
                  </c:pt>
                  <c:pt idx="12">
                    <c:v>7.3159600000000005E-2</c:v>
                  </c:pt>
                  <c:pt idx="13">
                    <c:v>1.2509763774082641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</c:numCache>
              </c:numRef>
            </c:plus>
            <c:minus>
              <c:numRef>
                <c:f>overview!$H$13:$AA$13</c:f>
                <c:numCache>
                  <c:formatCode>General</c:formatCode>
                  <c:ptCount val="20"/>
                  <c:pt idx="0">
                    <c:v>3.9792121223944958</c:v>
                  </c:pt>
                  <c:pt idx="1">
                    <c:v>5.5363451700218702</c:v>
                  </c:pt>
                  <c:pt idx="2">
                    <c:v>5.6287180886306283</c:v>
                  </c:pt>
                  <c:pt idx="3">
                    <c:v>0.44529585564143181</c:v>
                  </c:pt>
                  <c:pt idx="4">
                    <c:v>0.34133867664716955</c:v>
                  </c:pt>
                  <c:pt idx="5">
                    <c:v>0.51710423709821907</c:v>
                  </c:pt>
                  <c:pt idx="6">
                    <c:v>2.99</c:v>
                  </c:pt>
                  <c:pt idx="7">
                    <c:v>1.0688462180725931</c:v>
                  </c:pt>
                  <c:pt idx="8">
                    <c:v>3.6799999999999997</c:v>
                  </c:pt>
                  <c:pt idx="9">
                    <c:v>0.33</c:v>
                  </c:pt>
                  <c:pt idx="10">
                    <c:v>2.42</c:v>
                  </c:pt>
                  <c:pt idx="11">
                    <c:v>1.9</c:v>
                  </c:pt>
                  <c:pt idx="12">
                    <c:v>7.3159600000000005E-2</c:v>
                  </c:pt>
                  <c:pt idx="13">
                    <c:v>1.2509763774082641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overview!$H$3:$AA$3</c:f>
              <c:strCache>
                <c:ptCount val="20"/>
                <c:pt idx="0">
                  <c:v>1b</c:v>
                </c:pt>
                <c:pt idx="1">
                  <c:v>1c</c:v>
                </c:pt>
                <c:pt idx="2">
                  <c:v>1d</c:v>
                </c:pt>
                <c:pt idx="3">
                  <c:v>1e</c:v>
                </c:pt>
                <c:pt idx="4">
                  <c:v>1f</c:v>
                </c:pt>
                <c:pt idx="5">
                  <c:v>2e</c:v>
                </c:pt>
                <c:pt idx="6">
                  <c:v>3c</c:v>
                </c:pt>
                <c:pt idx="7">
                  <c:v>3d</c:v>
                </c:pt>
                <c:pt idx="8">
                  <c:v>3e</c:v>
                </c:pt>
                <c:pt idx="9">
                  <c:v>4c</c:v>
                </c:pt>
                <c:pt idx="10">
                  <c:v>4d</c:v>
                </c:pt>
                <c:pt idx="11">
                  <c:v>4f</c:v>
                </c:pt>
                <c:pt idx="12">
                  <c:v>5c</c:v>
                </c:pt>
                <c:pt idx="13">
                  <c:v>5d</c:v>
                </c:pt>
                <c:pt idx="14">
                  <c:v>10c</c:v>
                </c:pt>
                <c:pt idx="15">
                  <c:v>10d</c:v>
                </c:pt>
                <c:pt idx="16">
                  <c:v>11c</c:v>
                </c:pt>
                <c:pt idx="17">
                  <c:v>11d</c:v>
                </c:pt>
                <c:pt idx="18">
                  <c:v>12c</c:v>
                </c:pt>
                <c:pt idx="19">
                  <c:v>12d</c:v>
                </c:pt>
              </c:strCache>
            </c:strRef>
          </c:cat>
          <c:val>
            <c:numRef>
              <c:f>overview!$H$5:$AA$5</c:f>
              <c:numCache>
                <c:formatCode>0</c:formatCode>
                <c:ptCount val="20"/>
                <c:pt idx="0">
                  <c:v>25</c:v>
                </c:pt>
                <c:pt idx="1">
                  <c:v>47.8</c:v>
                </c:pt>
                <c:pt idx="2">
                  <c:v>50.6</c:v>
                </c:pt>
                <c:pt idx="3">
                  <c:v>10.199999999999999</c:v>
                </c:pt>
                <c:pt idx="4">
                  <c:v>1.92</c:v>
                </c:pt>
                <c:pt idx="5">
                  <c:v>95.763287619601442</c:v>
                </c:pt>
                <c:pt idx="6">
                  <c:v>40.57</c:v>
                </c:pt>
                <c:pt idx="7">
                  <c:v>45.28862967772568</c:v>
                </c:pt>
                <c:pt idx="8">
                  <c:v>33.019999999999996</c:v>
                </c:pt>
                <c:pt idx="9">
                  <c:v>58.07</c:v>
                </c:pt>
                <c:pt idx="10">
                  <c:v>88.81</c:v>
                </c:pt>
                <c:pt idx="11">
                  <c:v>36.5</c:v>
                </c:pt>
                <c:pt idx="12">
                  <c:v>4.0563012650944783</c:v>
                </c:pt>
                <c:pt idx="13">
                  <c:v>56.302479396583109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51.300000000000004</c:v>
                </c:pt>
                <c:pt idx="19">
                  <c:v>47.4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38-4FEB-BAC4-F791F03257CD}"/>
            </c:ext>
          </c:extLst>
        </c:ser>
        <c:ser>
          <c:idx val="2"/>
          <c:order val="2"/>
          <c:tx>
            <c:strRef>
              <c:f>overview!$G$6</c:f>
              <c:strCache>
                <c:ptCount val="1"/>
                <c:pt idx="0">
                  <c:v>StrepRedAm</c:v>
                </c:pt>
              </c:strCache>
            </c:strRef>
          </c:tx>
          <c:spPr>
            <a:solidFill>
              <a:srgbClr val="D75717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overview!$H$14:$AA$14</c:f>
                <c:numCache>
                  <c:formatCode>General</c:formatCode>
                  <c:ptCount val="20"/>
                  <c:pt idx="0">
                    <c:v>4.0667784527652927E-2</c:v>
                  </c:pt>
                  <c:pt idx="1">
                    <c:v>1.4694241270649</c:v>
                  </c:pt>
                  <c:pt idx="2">
                    <c:v>0</c:v>
                  </c:pt>
                  <c:pt idx="3">
                    <c:v>0.11484056511477253</c:v>
                  </c:pt>
                  <c:pt idx="4">
                    <c:v>0.14209677830851677</c:v>
                  </c:pt>
                  <c:pt idx="5">
                    <c:v>2.8091173725157828</c:v>
                  </c:pt>
                  <c:pt idx="6">
                    <c:v>6.9</c:v>
                  </c:pt>
                  <c:pt idx="7">
                    <c:v>5.3</c:v>
                  </c:pt>
                  <c:pt idx="8">
                    <c:v>10.75</c:v>
                  </c:pt>
                  <c:pt idx="9">
                    <c:v>0.03</c:v>
                  </c:pt>
                  <c:pt idx="10">
                    <c:v>0.76</c:v>
                  </c:pt>
                  <c:pt idx="11">
                    <c:v>0.76</c:v>
                  </c:pt>
                  <c:pt idx="12">
                    <c:v>0</c:v>
                  </c:pt>
                  <c:pt idx="13">
                    <c:v>0</c:v>
                  </c:pt>
                  <c:pt idx="14">
                    <c:v>7.129987179271044E-2</c:v>
                  </c:pt>
                  <c:pt idx="15">
                    <c:v>1.0490113280791316E-2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</c:numCache>
              </c:numRef>
            </c:plus>
            <c:minus>
              <c:numRef>
                <c:f>overview!$H$14:$AA$14</c:f>
                <c:numCache>
                  <c:formatCode>General</c:formatCode>
                  <c:ptCount val="20"/>
                  <c:pt idx="0">
                    <c:v>4.0667784527652927E-2</c:v>
                  </c:pt>
                  <c:pt idx="1">
                    <c:v>1.4694241270649</c:v>
                  </c:pt>
                  <c:pt idx="2">
                    <c:v>0</c:v>
                  </c:pt>
                  <c:pt idx="3">
                    <c:v>0.11484056511477253</c:v>
                  </c:pt>
                  <c:pt idx="4">
                    <c:v>0.14209677830851677</c:v>
                  </c:pt>
                  <c:pt idx="5">
                    <c:v>2.8091173725157828</c:v>
                  </c:pt>
                  <c:pt idx="6">
                    <c:v>6.9</c:v>
                  </c:pt>
                  <c:pt idx="7">
                    <c:v>5.3</c:v>
                  </c:pt>
                  <c:pt idx="8">
                    <c:v>10.75</c:v>
                  </c:pt>
                  <c:pt idx="9">
                    <c:v>0.03</c:v>
                  </c:pt>
                  <c:pt idx="10">
                    <c:v>0.76</c:v>
                  </c:pt>
                  <c:pt idx="11">
                    <c:v>0.76</c:v>
                  </c:pt>
                  <c:pt idx="12">
                    <c:v>0</c:v>
                  </c:pt>
                  <c:pt idx="13">
                    <c:v>0</c:v>
                  </c:pt>
                  <c:pt idx="14">
                    <c:v>7.129987179271044E-2</c:v>
                  </c:pt>
                  <c:pt idx="15">
                    <c:v>1.0490113280791316E-2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overview!$H$3:$AA$3</c:f>
              <c:strCache>
                <c:ptCount val="20"/>
                <c:pt idx="0">
                  <c:v>1b</c:v>
                </c:pt>
                <c:pt idx="1">
                  <c:v>1c</c:v>
                </c:pt>
                <c:pt idx="2">
                  <c:v>1d</c:v>
                </c:pt>
                <c:pt idx="3">
                  <c:v>1e</c:v>
                </c:pt>
                <c:pt idx="4">
                  <c:v>1f</c:v>
                </c:pt>
                <c:pt idx="5">
                  <c:v>2e</c:v>
                </c:pt>
                <c:pt idx="6">
                  <c:v>3c</c:v>
                </c:pt>
                <c:pt idx="7">
                  <c:v>3d</c:v>
                </c:pt>
                <c:pt idx="8">
                  <c:v>3e</c:v>
                </c:pt>
                <c:pt idx="9">
                  <c:v>4c</c:v>
                </c:pt>
                <c:pt idx="10">
                  <c:v>4d</c:v>
                </c:pt>
                <c:pt idx="11">
                  <c:v>4f</c:v>
                </c:pt>
                <c:pt idx="12">
                  <c:v>5c</c:v>
                </c:pt>
                <c:pt idx="13">
                  <c:v>5d</c:v>
                </c:pt>
                <c:pt idx="14">
                  <c:v>10c</c:v>
                </c:pt>
                <c:pt idx="15">
                  <c:v>10d</c:v>
                </c:pt>
                <c:pt idx="16">
                  <c:v>11c</c:v>
                </c:pt>
                <c:pt idx="17">
                  <c:v>11d</c:v>
                </c:pt>
                <c:pt idx="18">
                  <c:v>12c</c:v>
                </c:pt>
                <c:pt idx="19">
                  <c:v>12d</c:v>
                </c:pt>
              </c:strCache>
            </c:strRef>
          </c:cat>
          <c:val>
            <c:numRef>
              <c:f>overview!$H$6:$AA$6</c:f>
              <c:numCache>
                <c:formatCode>0</c:formatCode>
                <c:ptCount val="20"/>
                <c:pt idx="0">
                  <c:v>25.1</c:v>
                </c:pt>
                <c:pt idx="1">
                  <c:v>33</c:v>
                </c:pt>
                <c:pt idx="2">
                  <c:v>32.74</c:v>
                </c:pt>
                <c:pt idx="3">
                  <c:v>4.7699999999999996</c:v>
                </c:pt>
                <c:pt idx="4">
                  <c:v>1.78</c:v>
                </c:pt>
                <c:pt idx="5">
                  <c:v>94.807583769205209</c:v>
                </c:pt>
                <c:pt idx="6">
                  <c:v>52.959999999999994</c:v>
                </c:pt>
                <c:pt idx="7">
                  <c:v>58.77</c:v>
                </c:pt>
                <c:pt idx="8">
                  <c:v>46.98</c:v>
                </c:pt>
                <c:pt idx="9">
                  <c:v>15.409999999999998</c:v>
                </c:pt>
                <c:pt idx="10">
                  <c:v>17.549999999999997</c:v>
                </c:pt>
                <c:pt idx="11">
                  <c:v>24.97</c:v>
                </c:pt>
                <c:pt idx="12">
                  <c:v>0</c:v>
                </c:pt>
                <c:pt idx="13">
                  <c:v>0</c:v>
                </c:pt>
                <c:pt idx="14">
                  <c:v>20.95</c:v>
                </c:pt>
                <c:pt idx="15">
                  <c:v>10.75</c:v>
                </c:pt>
                <c:pt idx="16">
                  <c:v>100</c:v>
                </c:pt>
                <c:pt idx="17">
                  <c:v>100</c:v>
                </c:pt>
                <c:pt idx="18">
                  <c:v>8.4</c:v>
                </c:pt>
                <c:pt idx="19">
                  <c:v>13.5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38-4FEB-BAC4-F791F0325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656793952"/>
        <c:axId val="656790592"/>
      </c:barChart>
      <c:catAx>
        <c:axId val="65679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56790592"/>
        <c:crosses val="autoZero"/>
        <c:auto val="1"/>
        <c:lblAlgn val="ctr"/>
        <c:lblOffset val="100"/>
        <c:noMultiLvlLbl val="0"/>
      </c:catAx>
      <c:valAx>
        <c:axId val="65679059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b="1"/>
                  <a:t>Amine production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56793952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734363065801886E-2"/>
          <c:y val="2.6208343462116347E-2"/>
          <c:w val="0.85054690919283737"/>
          <c:h val="0.761067675800292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overview!$G$4</c:f>
              <c:strCache>
                <c:ptCount val="1"/>
                <c:pt idx="0">
                  <c:v>StroRedAm</c:v>
                </c:pt>
              </c:strCache>
            </c:strRef>
          </c:tx>
          <c:spPr>
            <a:solidFill>
              <a:srgbClr val="F5C0A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overview!$H$12:$AA$12</c:f>
                <c:numCache>
                  <c:formatCode>General</c:formatCode>
                  <c:ptCount val="20"/>
                  <c:pt idx="0">
                    <c:v>1.1647453388722699</c:v>
                  </c:pt>
                  <c:pt idx="1">
                    <c:v>1.3863664456408711</c:v>
                  </c:pt>
                  <c:pt idx="2">
                    <c:v>0.90927056912956228</c:v>
                  </c:pt>
                  <c:pt idx="3">
                    <c:v>1.555842206494487</c:v>
                  </c:pt>
                  <c:pt idx="4">
                    <c:v>2.7323310581051254</c:v>
                  </c:pt>
                  <c:pt idx="5">
                    <c:v>0.31099029947317436</c:v>
                  </c:pt>
                  <c:pt idx="6">
                    <c:v>1.35</c:v>
                  </c:pt>
                  <c:pt idx="7">
                    <c:v>3.1780779865561168</c:v>
                  </c:pt>
                  <c:pt idx="8">
                    <c:v>1.97</c:v>
                  </c:pt>
                  <c:pt idx="9">
                    <c:v>1.26</c:v>
                  </c:pt>
                  <c:pt idx="10">
                    <c:v>4.92</c:v>
                  </c:pt>
                  <c:pt idx="11">
                    <c:v>0.38999999999999996</c:v>
                  </c:pt>
                  <c:pt idx="12">
                    <c:v>0.47163970999999999</c:v>
                  </c:pt>
                  <c:pt idx="13">
                    <c:v>0</c:v>
                  </c:pt>
                  <c:pt idx="14">
                    <c:v>5.657453269715821E-2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</c:numCache>
              </c:numRef>
            </c:plus>
            <c:minus>
              <c:numRef>
                <c:f>overview!$H$12:$AA$12</c:f>
                <c:numCache>
                  <c:formatCode>General</c:formatCode>
                  <c:ptCount val="20"/>
                  <c:pt idx="0">
                    <c:v>1.1647453388722699</c:v>
                  </c:pt>
                  <c:pt idx="1">
                    <c:v>1.3863664456408711</c:v>
                  </c:pt>
                  <c:pt idx="2">
                    <c:v>0.90927056912956228</c:v>
                  </c:pt>
                  <c:pt idx="3">
                    <c:v>1.555842206494487</c:v>
                  </c:pt>
                  <c:pt idx="4">
                    <c:v>2.7323310581051254</c:v>
                  </c:pt>
                  <c:pt idx="5">
                    <c:v>0.31099029947317436</c:v>
                  </c:pt>
                  <c:pt idx="6">
                    <c:v>1.35</c:v>
                  </c:pt>
                  <c:pt idx="7">
                    <c:v>3.1780779865561168</c:v>
                  </c:pt>
                  <c:pt idx="8">
                    <c:v>1.97</c:v>
                  </c:pt>
                  <c:pt idx="9">
                    <c:v>1.26</c:v>
                  </c:pt>
                  <c:pt idx="10">
                    <c:v>4.92</c:v>
                  </c:pt>
                  <c:pt idx="11">
                    <c:v>0.38999999999999996</c:v>
                  </c:pt>
                  <c:pt idx="12">
                    <c:v>0.47163970999999999</c:v>
                  </c:pt>
                  <c:pt idx="13">
                    <c:v>0</c:v>
                  </c:pt>
                  <c:pt idx="14">
                    <c:v>5.657453269715821E-2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overview!$H$3:$AA$3</c:f>
              <c:strCache>
                <c:ptCount val="20"/>
                <c:pt idx="0">
                  <c:v>1b</c:v>
                </c:pt>
                <c:pt idx="1">
                  <c:v>1c</c:v>
                </c:pt>
                <c:pt idx="2">
                  <c:v>1d</c:v>
                </c:pt>
                <c:pt idx="3">
                  <c:v>1e</c:v>
                </c:pt>
                <c:pt idx="4">
                  <c:v>1f</c:v>
                </c:pt>
                <c:pt idx="5">
                  <c:v>2e</c:v>
                </c:pt>
                <c:pt idx="6">
                  <c:v>3c</c:v>
                </c:pt>
                <c:pt idx="7">
                  <c:v>3d</c:v>
                </c:pt>
                <c:pt idx="8">
                  <c:v>3e</c:v>
                </c:pt>
                <c:pt idx="9">
                  <c:v>4c</c:v>
                </c:pt>
                <c:pt idx="10">
                  <c:v>4d</c:v>
                </c:pt>
                <c:pt idx="11">
                  <c:v>4f</c:v>
                </c:pt>
                <c:pt idx="12">
                  <c:v>5c</c:v>
                </c:pt>
                <c:pt idx="13">
                  <c:v>5d</c:v>
                </c:pt>
                <c:pt idx="14">
                  <c:v>10c</c:v>
                </c:pt>
                <c:pt idx="15">
                  <c:v>10d</c:v>
                </c:pt>
                <c:pt idx="16">
                  <c:v>11c</c:v>
                </c:pt>
                <c:pt idx="17">
                  <c:v>11d</c:v>
                </c:pt>
                <c:pt idx="18">
                  <c:v>12c</c:v>
                </c:pt>
                <c:pt idx="19">
                  <c:v>12d</c:v>
                </c:pt>
              </c:strCache>
            </c:strRef>
          </c:cat>
          <c:val>
            <c:numRef>
              <c:f>overview!$H$4:$AA$4</c:f>
              <c:numCache>
                <c:formatCode>0</c:formatCode>
                <c:ptCount val="20"/>
                <c:pt idx="0">
                  <c:v>18.099999999999998</c:v>
                </c:pt>
                <c:pt idx="1">
                  <c:v>88.3</c:v>
                </c:pt>
                <c:pt idx="2">
                  <c:v>100</c:v>
                </c:pt>
                <c:pt idx="3">
                  <c:v>40.400000000000006</c:v>
                </c:pt>
                <c:pt idx="4">
                  <c:v>26.240000000000002</c:v>
                </c:pt>
                <c:pt idx="5">
                  <c:v>90.782505183447938</c:v>
                </c:pt>
                <c:pt idx="6">
                  <c:v>26.43</c:v>
                </c:pt>
                <c:pt idx="7">
                  <c:v>62.031111175079857</c:v>
                </c:pt>
                <c:pt idx="8">
                  <c:v>34.39</c:v>
                </c:pt>
                <c:pt idx="9">
                  <c:v>43.79</c:v>
                </c:pt>
                <c:pt idx="10">
                  <c:v>65</c:v>
                </c:pt>
                <c:pt idx="11">
                  <c:v>95.66</c:v>
                </c:pt>
                <c:pt idx="12">
                  <c:v>1.5553634893788233</c:v>
                </c:pt>
                <c:pt idx="13">
                  <c:v>0</c:v>
                </c:pt>
                <c:pt idx="14">
                  <c:v>85.31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41.9</c:v>
                </c:pt>
                <c:pt idx="19">
                  <c:v>93.4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7E-4F49-80A5-C6539E4DB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656793952"/>
        <c:axId val="656790592"/>
      </c:barChart>
      <c:scatterChart>
        <c:scatterStyle val="lineMarker"/>
        <c:varyColors val="0"/>
        <c:ser>
          <c:idx val="3"/>
          <c:order val="1"/>
          <c:tx>
            <c:v>ee1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yVal>
            <c:numRef>
              <c:f>overview!$H$18:$AA$18</c:f>
              <c:numCache>
                <c:formatCode>General</c:formatCode>
                <c:ptCount val="20"/>
                <c:pt idx="14">
                  <c:v>100</c:v>
                </c:pt>
                <c:pt idx="15">
                  <c:v>100</c:v>
                </c:pt>
                <c:pt idx="17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67E-4F49-80A5-C6539E4DBA21}"/>
            </c:ext>
          </c:extLst>
        </c:ser>
        <c:ser>
          <c:idx val="1"/>
          <c:order val="2"/>
          <c:tx>
            <c:v>ee2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5"/>
              </a:solidFill>
              <a:ln w="9525">
                <a:noFill/>
              </a:ln>
              <a:effectLst/>
            </c:spPr>
          </c:marker>
          <c:yVal>
            <c:numRef>
              <c:f>overview!$H$24:$AA$24</c:f>
              <c:numCache>
                <c:formatCode>General</c:formatCode>
                <c:ptCount val="20"/>
                <c:pt idx="14">
                  <c:v>100</c:v>
                </c:pt>
                <c:pt idx="15">
                  <c:v>100</c:v>
                </c:pt>
                <c:pt idx="16">
                  <c:v>2</c:v>
                </c:pt>
                <c:pt idx="17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35-4D68-82CE-E1FB97315737}"/>
            </c:ext>
          </c:extLst>
        </c:ser>
        <c:ser>
          <c:idx val="2"/>
          <c:order val="3"/>
          <c:tx>
            <c:v>de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tx2"/>
              </a:solidFill>
              <a:ln w="9525">
                <a:noFill/>
              </a:ln>
              <a:effectLst/>
            </c:spPr>
          </c:marker>
          <c:yVal>
            <c:numRef>
              <c:f>overview!$H$31:$AA$31</c:f>
              <c:numCache>
                <c:formatCode>General</c:formatCode>
                <c:ptCount val="20"/>
                <c:pt idx="14">
                  <c:v>4</c:v>
                </c:pt>
                <c:pt idx="15">
                  <c:v>3</c:v>
                </c:pt>
                <c:pt idx="16">
                  <c:v>100</c:v>
                </c:pt>
                <c:pt idx="1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35-4D68-82CE-E1FB973157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9810015"/>
        <c:axId val="589809055"/>
      </c:scatterChart>
      <c:catAx>
        <c:axId val="65679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56790592"/>
        <c:crosses val="autoZero"/>
        <c:auto val="1"/>
        <c:lblAlgn val="ctr"/>
        <c:lblOffset val="100"/>
        <c:noMultiLvlLbl val="0"/>
      </c:catAx>
      <c:valAx>
        <c:axId val="65679059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b="1"/>
                  <a:t>Amine production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56793952"/>
        <c:crosses val="autoZero"/>
        <c:crossBetween val="between"/>
      </c:valAx>
      <c:valAx>
        <c:axId val="589809055"/>
        <c:scaling>
          <c:orientation val="minMax"/>
          <c:max val="100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 i="1"/>
                  <a:t>ee</a:t>
                </a:r>
                <a:r>
                  <a:rPr lang="en-US" b="1"/>
                  <a:t>/ </a:t>
                </a:r>
                <a:r>
                  <a:rPr lang="en-US" b="1" i="1"/>
                  <a:t>de</a:t>
                </a:r>
                <a:r>
                  <a:rPr lang="en-US" b="1"/>
                  <a:t>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9810015"/>
        <c:crosses val="max"/>
        <c:crossBetween val="midCat"/>
      </c:valAx>
      <c:valAx>
        <c:axId val="589810015"/>
        <c:scaling>
          <c:orientation val="minMax"/>
        </c:scaling>
        <c:delete val="1"/>
        <c:axPos val="b"/>
        <c:majorTickMark val="out"/>
        <c:minorTickMark val="none"/>
        <c:tickLblPos val="nextTo"/>
        <c:crossAx val="589809055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734363065801886E-2"/>
          <c:y val="2.6208343462116347E-2"/>
          <c:w val="0.85054690919283737"/>
          <c:h val="0.761067675800292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overview!$G$5</c:f>
              <c:strCache>
                <c:ptCount val="1"/>
                <c:pt idx="0">
                  <c:v>PauRedAm</c:v>
                </c:pt>
              </c:strCache>
            </c:strRef>
          </c:tx>
          <c:spPr>
            <a:solidFill>
              <a:srgbClr val="EF9867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overview!$H$13:$AA$13</c:f>
                <c:numCache>
                  <c:formatCode>General</c:formatCode>
                  <c:ptCount val="20"/>
                  <c:pt idx="0">
                    <c:v>3.9792121223944958</c:v>
                  </c:pt>
                  <c:pt idx="1">
                    <c:v>5.5363451700218702</c:v>
                  </c:pt>
                  <c:pt idx="2">
                    <c:v>5.6287180886306283</c:v>
                  </c:pt>
                  <c:pt idx="3">
                    <c:v>0.44529585564143181</c:v>
                  </c:pt>
                  <c:pt idx="4">
                    <c:v>0.34133867664716955</c:v>
                  </c:pt>
                  <c:pt idx="5">
                    <c:v>0.51710423709821907</c:v>
                  </c:pt>
                  <c:pt idx="6">
                    <c:v>2.99</c:v>
                  </c:pt>
                  <c:pt idx="7">
                    <c:v>1.0688462180725931</c:v>
                  </c:pt>
                  <c:pt idx="8">
                    <c:v>3.6799999999999997</c:v>
                  </c:pt>
                  <c:pt idx="9">
                    <c:v>0.33</c:v>
                  </c:pt>
                  <c:pt idx="10">
                    <c:v>2.42</c:v>
                  </c:pt>
                  <c:pt idx="11">
                    <c:v>1.9</c:v>
                  </c:pt>
                  <c:pt idx="12">
                    <c:v>7.3159600000000005E-2</c:v>
                  </c:pt>
                  <c:pt idx="13">
                    <c:v>1.2509763774082641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</c:numCache>
              </c:numRef>
            </c:plus>
            <c:minus>
              <c:numRef>
                <c:f>overview!$H$13:$AA$13</c:f>
                <c:numCache>
                  <c:formatCode>General</c:formatCode>
                  <c:ptCount val="20"/>
                  <c:pt idx="0">
                    <c:v>3.9792121223944958</c:v>
                  </c:pt>
                  <c:pt idx="1">
                    <c:v>5.5363451700218702</c:v>
                  </c:pt>
                  <c:pt idx="2">
                    <c:v>5.6287180886306283</c:v>
                  </c:pt>
                  <c:pt idx="3">
                    <c:v>0.44529585564143181</c:v>
                  </c:pt>
                  <c:pt idx="4">
                    <c:v>0.34133867664716955</c:v>
                  </c:pt>
                  <c:pt idx="5">
                    <c:v>0.51710423709821907</c:v>
                  </c:pt>
                  <c:pt idx="6">
                    <c:v>2.99</c:v>
                  </c:pt>
                  <c:pt idx="7">
                    <c:v>1.0688462180725931</c:v>
                  </c:pt>
                  <c:pt idx="8">
                    <c:v>3.6799999999999997</c:v>
                  </c:pt>
                  <c:pt idx="9">
                    <c:v>0.33</c:v>
                  </c:pt>
                  <c:pt idx="10">
                    <c:v>2.42</c:v>
                  </c:pt>
                  <c:pt idx="11">
                    <c:v>1.9</c:v>
                  </c:pt>
                  <c:pt idx="12">
                    <c:v>7.3159600000000005E-2</c:v>
                  </c:pt>
                  <c:pt idx="13">
                    <c:v>1.2509763774082641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overview!$H$3:$AA$3</c:f>
              <c:strCache>
                <c:ptCount val="20"/>
                <c:pt idx="0">
                  <c:v>1b</c:v>
                </c:pt>
                <c:pt idx="1">
                  <c:v>1c</c:v>
                </c:pt>
                <c:pt idx="2">
                  <c:v>1d</c:v>
                </c:pt>
                <c:pt idx="3">
                  <c:v>1e</c:v>
                </c:pt>
                <c:pt idx="4">
                  <c:v>1f</c:v>
                </c:pt>
                <c:pt idx="5">
                  <c:v>2e</c:v>
                </c:pt>
                <c:pt idx="6">
                  <c:v>3c</c:v>
                </c:pt>
                <c:pt idx="7">
                  <c:v>3d</c:v>
                </c:pt>
                <c:pt idx="8">
                  <c:v>3e</c:v>
                </c:pt>
                <c:pt idx="9">
                  <c:v>4c</c:v>
                </c:pt>
                <c:pt idx="10">
                  <c:v>4d</c:v>
                </c:pt>
                <c:pt idx="11">
                  <c:v>4f</c:v>
                </c:pt>
                <c:pt idx="12">
                  <c:v>5c</c:v>
                </c:pt>
                <c:pt idx="13">
                  <c:v>5d</c:v>
                </c:pt>
                <c:pt idx="14">
                  <c:v>10c</c:v>
                </c:pt>
                <c:pt idx="15">
                  <c:v>10d</c:v>
                </c:pt>
                <c:pt idx="16">
                  <c:v>11c</c:v>
                </c:pt>
                <c:pt idx="17">
                  <c:v>11d</c:v>
                </c:pt>
                <c:pt idx="18">
                  <c:v>12c</c:v>
                </c:pt>
                <c:pt idx="19">
                  <c:v>12d</c:v>
                </c:pt>
              </c:strCache>
            </c:strRef>
          </c:cat>
          <c:val>
            <c:numRef>
              <c:f>overview!$H$5:$AA$5</c:f>
              <c:numCache>
                <c:formatCode>0</c:formatCode>
                <c:ptCount val="20"/>
                <c:pt idx="0">
                  <c:v>25</c:v>
                </c:pt>
                <c:pt idx="1">
                  <c:v>47.8</c:v>
                </c:pt>
                <c:pt idx="2">
                  <c:v>50.6</c:v>
                </c:pt>
                <c:pt idx="3">
                  <c:v>10.199999999999999</c:v>
                </c:pt>
                <c:pt idx="4">
                  <c:v>1.92</c:v>
                </c:pt>
                <c:pt idx="5">
                  <c:v>95.763287619601442</c:v>
                </c:pt>
                <c:pt idx="6">
                  <c:v>40.57</c:v>
                </c:pt>
                <c:pt idx="7">
                  <c:v>45.28862967772568</c:v>
                </c:pt>
                <c:pt idx="8">
                  <c:v>33.019999999999996</c:v>
                </c:pt>
                <c:pt idx="9">
                  <c:v>58.07</c:v>
                </c:pt>
                <c:pt idx="10">
                  <c:v>88.81</c:v>
                </c:pt>
                <c:pt idx="11">
                  <c:v>36.5</c:v>
                </c:pt>
                <c:pt idx="12">
                  <c:v>4.0563012650944783</c:v>
                </c:pt>
                <c:pt idx="13">
                  <c:v>56.302479396583109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51.300000000000004</c:v>
                </c:pt>
                <c:pt idx="19">
                  <c:v>47.4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6D-4867-A501-47569FCC5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656793952"/>
        <c:axId val="656790592"/>
      </c:barChart>
      <c:scatterChart>
        <c:scatterStyle val="lineMarker"/>
        <c:varyColors val="0"/>
        <c:ser>
          <c:idx val="3"/>
          <c:order val="1"/>
          <c:tx>
            <c:v>ee1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yVal>
            <c:numRef>
              <c:f>overview!$H$19:$AA$19</c:f>
              <c:numCache>
                <c:formatCode>General</c:formatCode>
                <c:ptCount val="20"/>
                <c:pt idx="13">
                  <c:v>89</c:v>
                </c:pt>
                <c:pt idx="14">
                  <c:v>100</c:v>
                </c:pt>
                <c:pt idx="15">
                  <c:v>100</c:v>
                </c:pt>
                <c:pt idx="16">
                  <c:v>28</c:v>
                </c:pt>
                <c:pt idx="17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26D-4867-A501-47569FCC5DAC}"/>
            </c:ext>
          </c:extLst>
        </c:ser>
        <c:ser>
          <c:idx val="0"/>
          <c:order val="2"/>
          <c:tx>
            <c:v>ee2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accent5"/>
              </a:solidFill>
              <a:ln w="9525">
                <a:noFill/>
              </a:ln>
              <a:effectLst/>
            </c:spPr>
          </c:marker>
          <c:yVal>
            <c:numRef>
              <c:f>overview!$H$25:$AA$25</c:f>
              <c:numCache>
                <c:formatCode>General</c:formatCode>
                <c:ptCount val="20"/>
                <c:pt idx="14">
                  <c:v>100</c:v>
                </c:pt>
                <c:pt idx="15">
                  <c:v>100</c:v>
                </c:pt>
                <c:pt idx="16">
                  <c:v>47</c:v>
                </c:pt>
                <c:pt idx="17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23-4C19-9FEE-F2E85FEF77FE}"/>
            </c:ext>
          </c:extLst>
        </c:ser>
        <c:ser>
          <c:idx val="2"/>
          <c:order val="3"/>
          <c:tx>
            <c:v>de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tx2"/>
              </a:solidFill>
              <a:ln w="9525">
                <a:noFill/>
              </a:ln>
              <a:effectLst/>
            </c:spPr>
          </c:marker>
          <c:yVal>
            <c:numRef>
              <c:f>overview!$H$32:$AA$32</c:f>
              <c:numCache>
                <c:formatCode>General</c:formatCode>
                <c:ptCount val="20"/>
                <c:pt idx="14">
                  <c:v>5</c:v>
                </c:pt>
                <c:pt idx="15">
                  <c:v>24</c:v>
                </c:pt>
                <c:pt idx="16">
                  <c:v>25</c:v>
                </c:pt>
                <c:pt idx="17">
                  <c:v>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23-4C19-9FEE-F2E85FEF7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9810015"/>
        <c:axId val="589809055"/>
      </c:scatterChart>
      <c:catAx>
        <c:axId val="65679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56790592"/>
        <c:crosses val="autoZero"/>
        <c:auto val="1"/>
        <c:lblAlgn val="ctr"/>
        <c:lblOffset val="100"/>
        <c:noMultiLvlLbl val="0"/>
      </c:catAx>
      <c:valAx>
        <c:axId val="65679059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b="1"/>
                  <a:t>Amine production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56793952"/>
        <c:crosses val="autoZero"/>
        <c:crossBetween val="between"/>
      </c:valAx>
      <c:valAx>
        <c:axId val="589809055"/>
        <c:scaling>
          <c:orientation val="minMax"/>
          <c:max val="100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 i="1"/>
                  <a:t>ee</a:t>
                </a:r>
                <a:r>
                  <a:rPr lang="en-US" b="1"/>
                  <a:t>/ </a:t>
                </a:r>
                <a:r>
                  <a:rPr lang="en-US" b="1" i="1"/>
                  <a:t>de</a:t>
                </a:r>
                <a:r>
                  <a:rPr lang="en-US" b="1"/>
                  <a:t>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9810015"/>
        <c:crosses val="max"/>
        <c:crossBetween val="midCat"/>
      </c:valAx>
      <c:valAx>
        <c:axId val="589810015"/>
        <c:scaling>
          <c:orientation val="minMax"/>
        </c:scaling>
        <c:delete val="1"/>
        <c:axPos val="b"/>
        <c:majorTickMark val="out"/>
        <c:minorTickMark val="none"/>
        <c:tickLblPos val="nextTo"/>
        <c:crossAx val="589809055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734363065801886E-2"/>
          <c:y val="2.6208343462116347E-2"/>
          <c:w val="0.85054690919283737"/>
          <c:h val="0.7610676758002928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overview!$G$6</c:f>
              <c:strCache>
                <c:ptCount val="1"/>
                <c:pt idx="0">
                  <c:v>StrepRedAm</c:v>
                </c:pt>
              </c:strCache>
            </c:strRef>
          </c:tx>
          <c:spPr>
            <a:solidFill>
              <a:srgbClr val="D75717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overview!$H$14:$AA$14</c:f>
                <c:numCache>
                  <c:formatCode>General</c:formatCode>
                  <c:ptCount val="20"/>
                  <c:pt idx="0">
                    <c:v>4.0667784527652927E-2</c:v>
                  </c:pt>
                  <c:pt idx="1">
                    <c:v>1.4694241270649</c:v>
                  </c:pt>
                  <c:pt idx="2">
                    <c:v>0</c:v>
                  </c:pt>
                  <c:pt idx="3">
                    <c:v>0.11484056511477253</c:v>
                  </c:pt>
                  <c:pt idx="4">
                    <c:v>0.14209677830851677</c:v>
                  </c:pt>
                  <c:pt idx="5">
                    <c:v>2.8091173725157828</c:v>
                  </c:pt>
                  <c:pt idx="6">
                    <c:v>6.9</c:v>
                  </c:pt>
                  <c:pt idx="7">
                    <c:v>5.3</c:v>
                  </c:pt>
                  <c:pt idx="8">
                    <c:v>10.75</c:v>
                  </c:pt>
                  <c:pt idx="9">
                    <c:v>0.03</c:v>
                  </c:pt>
                  <c:pt idx="10">
                    <c:v>0.76</c:v>
                  </c:pt>
                  <c:pt idx="11">
                    <c:v>0.76</c:v>
                  </c:pt>
                  <c:pt idx="12">
                    <c:v>0</c:v>
                  </c:pt>
                  <c:pt idx="13">
                    <c:v>0</c:v>
                  </c:pt>
                  <c:pt idx="14">
                    <c:v>7.129987179271044E-2</c:v>
                  </c:pt>
                  <c:pt idx="15">
                    <c:v>1.0490113280791316E-2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</c:numCache>
              </c:numRef>
            </c:plus>
            <c:minus>
              <c:numRef>
                <c:f>overview!$H$14:$AA$14</c:f>
                <c:numCache>
                  <c:formatCode>General</c:formatCode>
                  <c:ptCount val="20"/>
                  <c:pt idx="0">
                    <c:v>4.0667784527652927E-2</c:v>
                  </c:pt>
                  <c:pt idx="1">
                    <c:v>1.4694241270649</c:v>
                  </c:pt>
                  <c:pt idx="2">
                    <c:v>0</c:v>
                  </c:pt>
                  <c:pt idx="3">
                    <c:v>0.11484056511477253</c:v>
                  </c:pt>
                  <c:pt idx="4">
                    <c:v>0.14209677830851677</c:v>
                  </c:pt>
                  <c:pt idx="5">
                    <c:v>2.8091173725157828</c:v>
                  </c:pt>
                  <c:pt idx="6">
                    <c:v>6.9</c:v>
                  </c:pt>
                  <c:pt idx="7">
                    <c:v>5.3</c:v>
                  </c:pt>
                  <c:pt idx="8">
                    <c:v>10.75</c:v>
                  </c:pt>
                  <c:pt idx="9">
                    <c:v>0.03</c:v>
                  </c:pt>
                  <c:pt idx="10">
                    <c:v>0.76</c:v>
                  </c:pt>
                  <c:pt idx="11">
                    <c:v>0.76</c:v>
                  </c:pt>
                  <c:pt idx="12">
                    <c:v>0</c:v>
                  </c:pt>
                  <c:pt idx="13">
                    <c:v>0</c:v>
                  </c:pt>
                  <c:pt idx="14">
                    <c:v>7.129987179271044E-2</c:v>
                  </c:pt>
                  <c:pt idx="15">
                    <c:v>1.0490113280791316E-2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overview!$H$3:$AA$3</c:f>
              <c:strCache>
                <c:ptCount val="20"/>
                <c:pt idx="0">
                  <c:v>1b</c:v>
                </c:pt>
                <c:pt idx="1">
                  <c:v>1c</c:v>
                </c:pt>
                <c:pt idx="2">
                  <c:v>1d</c:v>
                </c:pt>
                <c:pt idx="3">
                  <c:v>1e</c:v>
                </c:pt>
                <c:pt idx="4">
                  <c:v>1f</c:v>
                </c:pt>
                <c:pt idx="5">
                  <c:v>2e</c:v>
                </c:pt>
                <c:pt idx="6">
                  <c:v>3c</c:v>
                </c:pt>
                <c:pt idx="7">
                  <c:v>3d</c:v>
                </c:pt>
                <c:pt idx="8">
                  <c:v>3e</c:v>
                </c:pt>
                <c:pt idx="9">
                  <c:v>4c</c:v>
                </c:pt>
                <c:pt idx="10">
                  <c:v>4d</c:v>
                </c:pt>
                <c:pt idx="11">
                  <c:v>4f</c:v>
                </c:pt>
                <c:pt idx="12">
                  <c:v>5c</c:v>
                </c:pt>
                <c:pt idx="13">
                  <c:v>5d</c:v>
                </c:pt>
                <c:pt idx="14">
                  <c:v>10c</c:v>
                </c:pt>
                <c:pt idx="15">
                  <c:v>10d</c:v>
                </c:pt>
                <c:pt idx="16">
                  <c:v>11c</c:v>
                </c:pt>
                <c:pt idx="17">
                  <c:v>11d</c:v>
                </c:pt>
                <c:pt idx="18">
                  <c:v>12c</c:v>
                </c:pt>
                <c:pt idx="19">
                  <c:v>12d</c:v>
                </c:pt>
              </c:strCache>
            </c:strRef>
          </c:cat>
          <c:val>
            <c:numRef>
              <c:f>overview!$H$6:$AA$6</c:f>
              <c:numCache>
                <c:formatCode>0</c:formatCode>
                <c:ptCount val="20"/>
                <c:pt idx="0">
                  <c:v>25.1</c:v>
                </c:pt>
                <c:pt idx="1">
                  <c:v>33</c:v>
                </c:pt>
                <c:pt idx="2">
                  <c:v>32.74</c:v>
                </c:pt>
                <c:pt idx="3">
                  <c:v>4.7699999999999996</c:v>
                </c:pt>
                <c:pt idx="4">
                  <c:v>1.78</c:v>
                </c:pt>
                <c:pt idx="5">
                  <c:v>94.807583769205209</c:v>
                </c:pt>
                <c:pt idx="6">
                  <c:v>52.959999999999994</c:v>
                </c:pt>
                <c:pt idx="7">
                  <c:v>58.77</c:v>
                </c:pt>
                <c:pt idx="8">
                  <c:v>46.98</c:v>
                </c:pt>
                <c:pt idx="9">
                  <c:v>15.409999999999998</c:v>
                </c:pt>
                <c:pt idx="10">
                  <c:v>17.549999999999997</c:v>
                </c:pt>
                <c:pt idx="11">
                  <c:v>24.97</c:v>
                </c:pt>
                <c:pt idx="12">
                  <c:v>0</c:v>
                </c:pt>
                <c:pt idx="13">
                  <c:v>0</c:v>
                </c:pt>
                <c:pt idx="14">
                  <c:v>20.95</c:v>
                </c:pt>
                <c:pt idx="15">
                  <c:v>10.75</c:v>
                </c:pt>
                <c:pt idx="16">
                  <c:v>100</c:v>
                </c:pt>
                <c:pt idx="17">
                  <c:v>100</c:v>
                </c:pt>
                <c:pt idx="18">
                  <c:v>8.4</c:v>
                </c:pt>
                <c:pt idx="19">
                  <c:v>13.5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12-4676-9D9B-B5EB4AA90A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656793952"/>
        <c:axId val="656790592"/>
      </c:barChart>
      <c:scatterChart>
        <c:scatterStyle val="lineMarker"/>
        <c:varyColors val="0"/>
        <c:ser>
          <c:idx val="3"/>
          <c:order val="1"/>
          <c:tx>
            <c:v>ee1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yVal>
            <c:numRef>
              <c:f>overview!$H$20:$AA$20</c:f>
              <c:numCache>
                <c:formatCode>General</c:formatCode>
                <c:ptCount val="20"/>
                <c:pt idx="14">
                  <c:v>100</c:v>
                </c:pt>
                <c:pt idx="15">
                  <c:v>0</c:v>
                </c:pt>
                <c:pt idx="1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512-4676-9D9B-B5EB4AA90A2C}"/>
            </c:ext>
          </c:extLst>
        </c:ser>
        <c:ser>
          <c:idx val="0"/>
          <c:order val="2"/>
          <c:tx>
            <c:v>ee2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yVal>
            <c:numRef>
              <c:f>overview!$H$26:$AA$26</c:f>
              <c:numCache>
                <c:formatCode>General</c:formatCode>
                <c:ptCount val="20"/>
                <c:pt idx="14">
                  <c:v>100</c:v>
                </c:pt>
                <c:pt idx="15">
                  <c:v>100</c:v>
                </c:pt>
                <c:pt idx="16">
                  <c:v>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480-44D4-87D0-6F8A39A769FD}"/>
            </c:ext>
          </c:extLst>
        </c:ser>
        <c:ser>
          <c:idx val="1"/>
          <c:order val="3"/>
          <c:tx>
            <c:v>de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3">
                  <a:lumMod val="50000"/>
                </a:schemeClr>
              </a:solidFill>
              <a:ln w="9525">
                <a:noFill/>
              </a:ln>
              <a:effectLst/>
            </c:spPr>
          </c:marker>
          <c:yVal>
            <c:numRef>
              <c:f>overview!$H$33:$AA$33</c:f>
              <c:numCache>
                <c:formatCode>General</c:formatCode>
                <c:ptCount val="20"/>
                <c:pt idx="14">
                  <c:v>38</c:v>
                </c:pt>
                <c:pt idx="15">
                  <c:v>100</c:v>
                </c:pt>
                <c:pt idx="16">
                  <c:v>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80-44D4-87D0-6F8A39A76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9810015"/>
        <c:axId val="589809055"/>
      </c:scatterChart>
      <c:catAx>
        <c:axId val="65679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56790592"/>
        <c:crosses val="autoZero"/>
        <c:auto val="1"/>
        <c:lblAlgn val="ctr"/>
        <c:lblOffset val="100"/>
        <c:noMultiLvlLbl val="0"/>
      </c:catAx>
      <c:valAx>
        <c:axId val="65679059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b="1"/>
                  <a:t>Amine production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56793952"/>
        <c:crosses val="autoZero"/>
        <c:crossBetween val="between"/>
      </c:valAx>
      <c:valAx>
        <c:axId val="589809055"/>
        <c:scaling>
          <c:orientation val="minMax"/>
          <c:max val="100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 i="1"/>
                  <a:t>ee</a:t>
                </a:r>
                <a:r>
                  <a:rPr lang="en-US" b="1"/>
                  <a:t>/ </a:t>
                </a:r>
                <a:r>
                  <a:rPr lang="en-US" b="1" i="1"/>
                  <a:t>de</a:t>
                </a:r>
                <a:r>
                  <a:rPr lang="en-US" b="1"/>
                  <a:t>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9810015"/>
        <c:crosses val="max"/>
        <c:crossBetween val="midCat"/>
      </c:valAx>
      <c:valAx>
        <c:axId val="58981001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89809055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'aldehydes and ethyl levulianate'!$I$3</c:f>
              <c:strCache>
                <c:ptCount val="1"/>
                <c:pt idx="0">
                  <c:v>RedAm1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'aldehydes and ethyl levulianate'!$Q$3:$V$3</c:f>
                <c:numCache>
                  <c:formatCode>General</c:formatCode>
                  <c:ptCount val="6"/>
                  <c:pt idx="0">
                    <c:v>0.31099029947317436</c:v>
                  </c:pt>
                  <c:pt idx="1">
                    <c:v>9.5508528539964317</c:v>
                  </c:pt>
                  <c:pt idx="2">
                    <c:v>3.1780779865561168</c:v>
                  </c:pt>
                  <c:pt idx="3">
                    <c:v>5.8683373887828783</c:v>
                  </c:pt>
                  <c:pt idx="5">
                    <c:v>0.47163970999999999</c:v>
                  </c:pt>
                </c:numCache>
              </c:numRef>
            </c:plus>
            <c:minus>
              <c:numRef>
                <c:f>'aldehydes and ethyl levulianate'!$Q$3:$V$3</c:f>
                <c:numCache>
                  <c:formatCode>General</c:formatCode>
                  <c:ptCount val="6"/>
                  <c:pt idx="0">
                    <c:v>0.31099029947317436</c:v>
                  </c:pt>
                  <c:pt idx="1">
                    <c:v>9.5508528539964317</c:v>
                  </c:pt>
                  <c:pt idx="2">
                    <c:v>3.1780779865561168</c:v>
                  </c:pt>
                  <c:pt idx="3">
                    <c:v>5.8683373887828783</c:v>
                  </c:pt>
                  <c:pt idx="5">
                    <c:v>0.47163970999999999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'aldehydes and ethyl levulianate'!$J$2:$P$2</c:f>
              <c:strCache>
                <c:ptCount val="7"/>
                <c:pt idx="0">
                  <c:v>2E</c:v>
                </c:pt>
                <c:pt idx="1">
                  <c:v>3C</c:v>
                </c:pt>
                <c:pt idx="2">
                  <c:v>3D</c:v>
                </c:pt>
                <c:pt idx="3">
                  <c:v>3E</c:v>
                </c:pt>
                <c:pt idx="4">
                  <c:v>8C</c:v>
                </c:pt>
                <c:pt idx="5">
                  <c:v>8D 4h</c:v>
                </c:pt>
                <c:pt idx="6">
                  <c:v>8D 24h</c:v>
                </c:pt>
              </c:strCache>
            </c:strRef>
          </c:cat>
          <c:val>
            <c:numRef>
              <c:f>'aldehydes and ethyl levulianate'!$J$3:$P$3</c:f>
              <c:numCache>
                <c:formatCode>General</c:formatCode>
                <c:ptCount val="7"/>
                <c:pt idx="0">
                  <c:v>90.782505183447938</c:v>
                </c:pt>
                <c:pt idx="1">
                  <c:v>32.924085052550033</c:v>
                </c:pt>
                <c:pt idx="2">
                  <c:v>62.031111175079857</c:v>
                </c:pt>
                <c:pt idx="3">
                  <c:v>25.258610463600121</c:v>
                </c:pt>
                <c:pt idx="4">
                  <c:v>1.5553634893788233</c:v>
                </c:pt>
                <c:pt idx="5">
                  <c:v>3.59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27-6D44-ADB8-CADCAE431752}"/>
            </c:ext>
          </c:extLst>
        </c:ser>
        <c:ser>
          <c:idx val="1"/>
          <c:order val="1"/>
          <c:tx>
            <c:strRef>
              <c:f>'aldehydes and ethyl levulianate'!$I$4</c:f>
              <c:strCache>
                <c:ptCount val="1"/>
                <c:pt idx="0">
                  <c:v>RedAm2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'aldehydes and ethyl levulianate'!$Q$4:$W$4</c:f>
                <c:numCache>
                  <c:formatCode>General</c:formatCode>
                  <c:ptCount val="7"/>
                  <c:pt idx="0">
                    <c:v>0.51710423709821907</c:v>
                  </c:pt>
                  <c:pt idx="1">
                    <c:v>23.331957083083612</c:v>
                  </c:pt>
                  <c:pt idx="2">
                    <c:v>1.0688462180725931</c:v>
                  </c:pt>
                  <c:pt idx="3">
                    <c:v>12.731700317441383</c:v>
                  </c:pt>
                  <c:pt idx="5">
                    <c:v>7.3159600000000005E-2</c:v>
                  </c:pt>
                  <c:pt idx="6">
                    <c:v>1.2509763774082641</c:v>
                  </c:pt>
                </c:numCache>
              </c:numRef>
            </c:plus>
            <c:minus>
              <c:numRef>
                <c:f>'aldehydes and ethyl levulianate'!$Q$4:$W$4</c:f>
                <c:numCache>
                  <c:formatCode>General</c:formatCode>
                  <c:ptCount val="7"/>
                  <c:pt idx="0">
                    <c:v>0.51710423709821907</c:v>
                  </c:pt>
                  <c:pt idx="1">
                    <c:v>23.331957083083612</c:v>
                  </c:pt>
                  <c:pt idx="2">
                    <c:v>1.0688462180725931</c:v>
                  </c:pt>
                  <c:pt idx="3">
                    <c:v>12.731700317441383</c:v>
                  </c:pt>
                  <c:pt idx="5">
                    <c:v>7.3159600000000005E-2</c:v>
                  </c:pt>
                  <c:pt idx="6">
                    <c:v>1.2509763774082641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'aldehydes and ethyl levulianate'!$J$2:$P$2</c:f>
              <c:strCache>
                <c:ptCount val="7"/>
                <c:pt idx="0">
                  <c:v>2E</c:v>
                </c:pt>
                <c:pt idx="1">
                  <c:v>3C</c:v>
                </c:pt>
                <c:pt idx="2">
                  <c:v>3D</c:v>
                </c:pt>
                <c:pt idx="3">
                  <c:v>3E</c:v>
                </c:pt>
                <c:pt idx="4">
                  <c:v>8C</c:v>
                </c:pt>
                <c:pt idx="5">
                  <c:v>8D 4h</c:v>
                </c:pt>
                <c:pt idx="6">
                  <c:v>8D 24h</c:v>
                </c:pt>
              </c:strCache>
            </c:strRef>
          </c:cat>
          <c:val>
            <c:numRef>
              <c:f>'aldehydes and ethyl levulianate'!$J$4:$P$4</c:f>
              <c:numCache>
                <c:formatCode>General</c:formatCode>
                <c:ptCount val="7"/>
                <c:pt idx="0">
                  <c:v>95.763287619601442</c:v>
                </c:pt>
                <c:pt idx="1">
                  <c:v>42.319253317621161</c:v>
                </c:pt>
                <c:pt idx="2">
                  <c:v>45.28862967772568</c:v>
                </c:pt>
                <c:pt idx="3">
                  <c:v>30.679163892841139</c:v>
                </c:pt>
                <c:pt idx="4">
                  <c:v>4.0563012650944783</c:v>
                </c:pt>
                <c:pt idx="5">
                  <c:v>7.1</c:v>
                </c:pt>
                <c:pt idx="6">
                  <c:v>56.302479396583109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27-6D44-ADB8-CADCAE431752}"/>
            </c:ext>
          </c:extLst>
        </c:ser>
        <c:ser>
          <c:idx val="2"/>
          <c:order val="2"/>
          <c:tx>
            <c:strRef>
              <c:f>'aldehydes and ethyl levulianate'!$I$5</c:f>
              <c:strCache>
                <c:ptCount val="1"/>
                <c:pt idx="0">
                  <c:v>RedAm3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'aldehydes and ethyl levulianate'!$Q$5:$T$5</c:f>
                <c:numCache>
                  <c:formatCode>General</c:formatCode>
                  <c:ptCount val="4"/>
                  <c:pt idx="0">
                    <c:v>2.8091173725157828</c:v>
                  </c:pt>
                  <c:pt idx="1">
                    <c:v>10.995200886446705</c:v>
                  </c:pt>
                  <c:pt idx="2">
                    <c:v>23.52042453527757</c:v>
                  </c:pt>
                  <c:pt idx="3">
                    <c:v>10.807362428492974</c:v>
                  </c:pt>
                </c:numCache>
              </c:numRef>
            </c:plus>
            <c:minus>
              <c:numRef>
                <c:f>'aldehydes and ethyl levulianate'!$Q$5:$T$5</c:f>
                <c:numCache>
                  <c:formatCode>General</c:formatCode>
                  <c:ptCount val="4"/>
                  <c:pt idx="0">
                    <c:v>2.8091173725157828</c:v>
                  </c:pt>
                  <c:pt idx="1">
                    <c:v>10.995200886446705</c:v>
                  </c:pt>
                  <c:pt idx="2">
                    <c:v>23.52042453527757</c:v>
                  </c:pt>
                  <c:pt idx="3">
                    <c:v>10.807362428492974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'aldehydes and ethyl levulianate'!$J$2:$P$2</c:f>
              <c:strCache>
                <c:ptCount val="7"/>
                <c:pt idx="0">
                  <c:v>2E</c:v>
                </c:pt>
                <c:pt idx="1">
                  <c:v>3C</c:v>
                </c:pt>
                <c:pt idx="2">
                  <c:v>3D</c:v>
                </c:pt>
                <c:pt idx="3">
                  <c:v>3E</c:v>
                </c:pt>
                <c:pt idx="4">
                  <c:v>8C</c:v>
                </c:pt>
                <c:pt idx="5">
                  <c:v>8D 4h</c:v>
                </c:pt>
                <c:pt idx="6">
                  <c:v>8D 24h</c:v>
                </c:pt>
              </c:strCache>
            </c:strRef>
          </c:cat>
          <c:val>
            <c:numRef>
              <c:f>'aldehydes and ethyl levulianate'!$J$5:$P$5</c:f>
              <c:numCache>
                <c:formatCode>General</c:formatCode>
                <c:ptCount val="7"/>
                <c:pt idx="0">
                  <c:v>94.807583769205209</c:v>
                </c:pt>
                <c:pt idx="1">
                  <c:v>58.420871066598245</c:v>
                </c:pt>
                <c:pt idx="2">
                  <c:v>48.933109952229685</c:v>
                </c:pt>
                <c:pt idx="3">
                  <c:v>35.78332688385585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27-6D44-ADB8-CADCAE4317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6013440"/>
        <c:axId val="286059328"/>
      </c:barChart>
      <c:catAx>
        <c:axId val="286013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>
                    <a:solidFill>
                      <a:schemeClr val="tx1"/>
                    </a:solidFill>
                  </a:rPr>
                  <a:t>Su</a:t>
                </a:r>
                <a:r>
                  <a:rPr lang="nl-NL" baseline="0">
                    <a:solidFill>
                      <a:schemeClr val="tx1"/>
                    </a:solidFill>
                  </a:rPr>
                  <a:t>bstrate combination</a:t>
                </a:r>
                <a:endParaRPr lang="nl-NL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86059328"/>
        <c:crosses val="autoZero"/>
        <c:auto val="1"/>
        <c:lblAlgn val="ctr"/>
        <c:lblOffset val="100"/>
        <c:noMultiLvlLbl val="0"/>
      </c:catAx>
      <c:valAx>
        <c:axId val="286059328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>
                    <a:solidFill>
                      <a:schemeClr val="tx1"/>
                    </a:solidFill>
                  </a:rPr>
                  <a:t>Conversion</a:t>
                </a:r>
                <a:r>
                  <a:rPr lang="nl-NL" baseline="0">
                    <a:solidFill>
                      <a:schemeClr val="tx1"/>
                    </a:solidFill>
                  </a:rPr>
                  <a:t> rate(%)</a:t>
                </a:r>
                <a:endParaRPr lang="nl-NL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86013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295350</xdr:colOff>
      <xdr:row>12</xdr:row>
      <xdr:rowOff>177211</xdr:rowOff>
    </xdr:from>
    <xdr:to>
      <xdr:col>17</xdr:col>
      <xdr:colOff>298451</xdr:colOff>
      <xdr:row>31</xdr:row>
      <xdr:rowOff>190501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3633B8DE-0DD8-C4B3-7AAB-6146358896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152400</xdr:colOff>
      <xdr:row>18</xdr:row>
      <xdr:rowOff>38100</xdr:rowOff>
    </xdr:from>
    <xdr:to>
      <xdr:col>17</xdr:col>
      <xdr:colOff>355600</xdr:colOff>
      <xdr:row>31</xdr:row>
      <xdr:rowOff>139700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5E3A500-B0A2-25FB-DEF6-A254341485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203200</xdr:colOff>
      <xdr:row>14</xdr:row>
      <xdr:rowOff>63500</xdr:rowOff>
    </xdr:from>
    <xdr:to>
      <xdr:col>15</xdr:col>
      <xdr:colOff>647700</xdr:colOff>
      <xdr:row>31</xdr:row>
      <xdr:rowOff>190500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536AF680-BB03-AC70-5034-758C3BBAA6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342900</xdr:colOff>
      <xdr:row>13</xdr:row>
      <xdr:rowOff>50800</xdr:rowOff>
    </xdr:from>
    <xdr:to>
      <xdr:col>19</xdr:col>
      <xdr:colOff>546100</xdr:colOff>
      <xdr:row>32</xdr:row>
      <xdr:rowOff>25400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11F8D597-CB36-2F17-348F-6246174121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292552</xdr:colOff>
      <xdr:row>36</xdr:row>
      <xdr:rowOff>16329</xdr:rowOff>
    </xdr:from>
    <xdr:to>
      <xdr:col>24</xdr:col>
      <xdr:colOff>231320</xdr:colOff>
      <xdr:row>49</xdr:row>
      <xdr:rowOff>106136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FE7556-F957-673D-E243-3AB023423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144149</xdr:colOff>
      <xdr:row>5</xdr:row>
      <xdr:rowOff>112713</xdr:rowOff>
    </xdr:from>
    <xdr:to>
      <xdr:col>40</xdr:col>
      <xdr:colOff>69674</xdr:colOff>
      <xdr:row>18</xdr:row>
      <xdr:rowOff>198809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0BB1BF9-2363-4BDF-9A70-0B3EBFFAE6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176893</xdr:colOff>
      <xdr:row>19</xdr:row>
      <xdr:rowOff>40821</xdr:rowOff>
    </xdr:from>
    <xdr:to>
      <xdr:col>39</xdr:col>
      <xdr:colOff>605519</xdr:colOff>
      <xdr:row>32</xdr:row>
      <xdr:rowOff>130628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8B3799D-F882-47B8-B99B-B58687161F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108857</xdr:colOff>
      <xdr:row>31</xdr:row>
      <xdr:rowOff>190500</xdr:rowOff>
    </xdr:from>
    <xdr:to>
      <xdr:col>39</xdr:col>
      <xdr:colOff>537483</xdr:colOff>
      <xdr:row>45</xdr:row>
      <xdr:rowOff>76199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4E6ECDA-AC72-434B-8E21-E1DF2F6456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622300</xdr:colOff>
      <xdr:row>11</xdr:row>
      <xdr:rowOff>95250</xdr:rowOff>
    </xdr:from>
    <xdr:to>
      <xdr:col>16</xdr:col>
      <xdr:colOff>177800</xdr:colOff>
      <xdr:row>27</xdr:row>
      <xdr:rowOff>25400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B0E46250-B2D1-7434-2A4B-A5E62D144B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134938</xdr:colOff>
      <xdr:row>45</xdr:row>
      <xdr:rowOff>65088</xdr:rowOff>
    </xdr:from>
    <xdr:to>
      <xdr:col>14</xdr:col>
      <xdr:colOff>579438</xdr:colOff>
      <xdr:row>58</xdr:row>
      <xdr:rowOff>125413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66510D6E-362E-A928-A2A5-20A818FCAE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323850</xdr:colOff>
      <xdr:row>13</xdr:row>
      <xdr:rowOff>146050</xdr:rowOff>
    </xdr:from>
    <xdr:to>
      <xdr:col>20</xdr:col>
      <xdr:colOff>768350</xdr:colOff>
      <xdr:row>27</xdr:row>
      <xdr:rowOff>44450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627B27AE-D8CC-1898-5489-E5111559FD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ees de Jong" id="{6E458233-DBA1-3540-84D7-52AED6C7E25C}" userId="S::mees.de.jong@unipartners.nl::c6481e2c-8fd1-4b59-bdae-7088e13fa5e3" providerId="AD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N2" dT="2024-03-20T13:37:15.98" personId="{6E458233-DBA1-3540-84D7-52AED6C7E25C}" id="{6BC3293B-4145-0F43-A897-5E382059B398}">
    <text>Heet 9 hier omdat dit naam voor benzaldehyde in mijn verslag is!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F43" dT="2024-03-21T10:46:34.18" personId="{6E458233-DBA1-3540-84D7-52AED6C7E25C}" id="{53FE16ED-DC9E-754F-BFE8-F112AECBE9B1}">
    <text>Hier is product 2 waar verhouding mee vergeleken is ipv 1</text>
  </threadedComment>
</ThreadedComment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microsoft.com/office/2017/10/relationships/threadedComment" Target="../threadedComments/threadedComment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4" Type="http://schemas.microsoft.com/office/2017/10/relationships/threadedComment" Target="../threadedComments/threadedComment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2BC6F-7046-5E4A-9529-B905DE78B61C}">
  <dimension ref="A1:N127"/>
  <sheetViews>
    <sheetView topLeftCell="A60" zoomScale="70" zoomScaleNormal="70" workbookViewId="0">
      <selection activeCell="J107" sqref="J107"/>
    </sheetView>
  </sheetViews>
  <sheetFormatPr defaultColWidth="11" defaultRowHeight="15.6" x14ac:dyDescent="0.3"/>
  <cols>
    <col min="8" max="8" width="37.5" customWidth="1"/>
    <col min="9" max="9" width="36.8984375" customWidth="1"/>
    <col min="10" max="10" width="21.09765625" customWidth="1"/>
    <col min="11" max="11" width="18.59765625" customWidth="1"/>
    <col min="12" max="12" width="22.8984375" customWidth="1"/>
    <col min="13" max="13" width="19.8984375" customWidth="1"/>
  </cols>
  <sheetData>
    <row r="1" spans="1:14" x14ac:dyDescent="0.3">
      <c r="A1" t="s">
        <v>7</v>
      </c>
      <c r="B1" t="s">
        <v>5</v>
      </c>
      <c r="C1" t="s">
        <v>6</v>
      </c>
      <c r="D1" t="s">
        <v>13</v>
      </c>
      <c r="H1" t="s">
        <v>15</v>
      </c>
      <c r="J1" t="s">
        <v>23</v>
      </c>
      <c r="K1" t="s">
        <v>24</v>
      </c>
      <c r="L1" t="s">
        <v>25</v>
      </c>
      <c r="M1" t="s">
        <v>2</v>
      </c>
      <c r="N1" t="s">
        <v>26</v>
      </c>
    </row>
    <row r="2" spans="1:14" x14ac:dyDescent="0.3">
      <c r="A2" t="s">
        <v>0</v>
      </c>
      <c r="B2">
        <v>11.815</v>
      </c>
      <c r="C2">
        <v>43473</v>
      </c>
      <c r="G2" t="s">
        <v>27</v>
      </c>
      <c r="H2" s="4" t="s">
        <v>16</v>
      </c>
      <c r="I2" s="7" t="s">
        <v>17</v>
      </c>
      <c r="J2" t="s">
        <v>33</v>
      </c>
      <c r="K2" t="s">
        <v>34</v>
      </c>
      <c r="L2">
        <v>7</v>
      </c>
      <c r="M2" t="s">
        <v>40</v>
      </c>
    </row>
    <row r="3" spans="1:14" x14ac:dyDescent="0.3">
      <c r="A3" t="s">
        <v>1</v>
      </c>
      <c r="B3" s="1">
        <v>8564</v>
      </c>
      <c r="C3">
        <v>31231</v>
      </c>
      <c r="G3" t="s">
        <v>28</v>
      </c>
      <c r="H3" s="5" t="s">
        <v>16</v>
      </c>
      <c r="I3" s="8" t="s">
        <v>18</v>
      </c>
      <c r="J3" t="s">
        <v>33</v>
      </c>
      <c r="K3" t="s">
        <v>35</v>
      </c>
      <c r="L3">
        <v>7</v>
      </c>
      <c r="M3" t="s">
        <v>40</v>
      </c>
    </row>
    <row r="4" spans="1:14" x14ac:dyDescent="0.3">
      <c r="A4" t="s">
        <v>2</v>
      </c>
      <c r="B4">
        <v>20.550999999999998</v>
      </c>
      <c r="C4">
        <v>152745</v>
      </c>
      <c r="G4" t="s">
        <v>29</v>
      </c>
      <c r="H4" s="5" t="s">
        <v>16</v>
      </c>
      <c r="I4" s="8" t="s">
        <v>19</v>
      </c>
      <c r="J4" t="s">
        <v>33</v>
      </c>
      <c r="K4" t="s">
        <v>36</v>
      </c>
      <c r="L4">
        <v>7</v>
      </c>
      <c r="M4" t="s">
        <v>41</v>
      </c>
    </row>
    <row r="5" spans="1:14" x14ac:dyDescent="0.3">
      <c r="A5" t="s">
        <v>3</v>
      </c>
      <c r="B5" t="s">
        <v>8</v>
      </c>
      <c r="C5" t="s">
        <v>8</v>
      </c>
      <c r="G5" t="s">
        <v>30</v>
      </c>
      <c r="H5" s="5" t="s">
        <v>16</v>
      </c>
      <c r="I5" s="8" t="s">
        <v>20</v>
      </c>
      <c r="J5" t="s">
        <v>33</v>
      </c>
      <c r="K5" t="s">
        <v>37</v>
      </c>
      <c r="L5">
        <v>7</v>
      </c>
      <c r="M5">
        <v>19</v>
      </c>
    </row>
    <row r="6" spans="1:14" x14ac:dyDescent="0.3">
      <c r="A6" t="s">
        <v>4</v>
      </c>
      <c r="B6" s="2">
        <v>18.815999999999999</v>
      </c>
      <c r="C6" s="2">
        <v>37693</v>
      </c>
      <c r="D6">
        <f>C6/(C6+C2)</f>
        <v>0.46439395806125716</v>
      </c>
      <c r="G6" t="s">
        <v>31</v>
      </c>
      <c r="H6" s="5" t="s">
        <v>16</v>
      </c>
      <c r="I6" s="8" t="s">
        <v>21</v>
      </c>
      <c r="J6" t="s">
        <v>33</v>
      </c>
      <c r="K6" t="s">
        <v>38</v>
      </c>
      <c r="L6">
        <v>7</v>
      </c>
      <c r="M6" t="s">
        <v>41</v>
      </c>
    </row>
    <row r="7" spans="1:14" x14ac:dyDescent="0.3">
      <c r="G7" t="s">
        <v>32</v>
      </c>
      <c r="H7" s="6" t="s">
        <v>16</v>
      </c>
      <c r="I7" s="9" t="s">
        <v>22</v>
      </c>
      <c r="J7" t="s">
        <v>33</v>
      </c>
      <c r="K7" t="s">
        <v>39</v>
      </c>
      <c r="L7">
        <v>7</v>
      </c>
      <c r="M7" t="s">
        <v>41</v>
      </c>
      <c r="N7" t="s">
        <v>42</v>
      </c>
    </row>
    <row r="8" spans="1:14" x14ac:dyDescent="0.3">
      <c r="A8" t="s">
        <v>9</v>
      </c>
      <c r="B8" t="s">
        <v>5</v>
      </c>
      <c r="C8" t="s">
        <v>6</v>
      </c>
    </row>
    <row r="9" spans="1:14" x14ac:dyDescent="0.3">
      <c r="A9" t="s">
        <v>0</v>
      </c>
      <c r="B9">
        <v>11.814</v>
      </c>
      <c r="C9">
        <v>29379</v>
      </c>
    </row>
    <row r="10" spans="1:14" x14ac:dyDescent="0.3">
      <c r="A10" t="s">
        <v>1</v>
      </c>
      <c r="B10" s="1">
        <v>8564</v>
      </c>
      <c r="C10">
        <v>33328</v>
      </c>
      <c r="G10" t="s">
        <v>45</v>
      </c>
      <c r="H10" t="s">
        <v>5</v>
      </c>
      <c r="I10" t="s">
        <v>6</v>
      </c>
    </row>
    <row r="11" spans="1:14" x14ac:dyDescent="0.3">
      <c r="A11" t="s">
        <v>2</v>
      </c>
      <c r="B11">
        <v>20.550999999999998</v>
      </c>
      <c r="C11">
        <v>156686</v>
      </c>
      <c r="E11">
        <f>(D13+D6)/2</f>
        <v>0.48841212772951331</v>
      </c>
    </row>
    <row r="12" spans="1:14" x14ac:dyDescent="0.3">
      <c r="A12" t="s">
        <v>3</v>
      </c>
      <c r="B12" t="s">
        <v>8</v>
      </c>
      <c r="C12" t="s">
        <v>8</v>
      </c>
      <c r="G12" t="s">
        <v>44</v>
      </c>
      <c r="H12" s="1">
        <v>11430</v>
      </c>
      <c r="I12">
        <v>125302</v>
      </c>
    </row>
    <row r="13" spans="1:14" x14ac:dyDescent="0.3">
      <c r="A13" t="s">
        <v>4</v>
      </c>
      <c r="B13" s="2">
        <v>18.815999999999999</v>
      </c>
      <c r="C13" s="2">
        <v>30877</v>
      </c>
      <c r="D13" s="3">
        <f>C13/(C13+C9)</f>
        <v>0.51243029739776946</v>
      </c>
      <c r="G13" t="s">
        <v>1</v>
      </c>
      <c r="H13" s="1" t="s">
        <v>8</v>
      </c>
    </row>
    <row r="14" spans="1:14" x14ac:dyDescent="0.3">
      <c r="G14" t="s">
        <v>2</v>
      </c>
      <c r="H14" t="s">
        <v>43</v>
      </c>
      <c r="I14">
        <v>141605</v>
      </c>
    </row>
    <row r="15" spans="1:14" x14ac:dyDescent="0.3">
      <c r="G15" t="s">
        <v>3</v>
      </c>
      <c r="H15" t="s">
        <v>8</v>
      </c>
      <c r="I15" t="s">
        <v>8</v>
      </c>
    </row>
    <row r="16" spans="1:14" x14ac:dyDescent="0.3">
      <c r="A16" t="s">
        <v>10</v>
      </c>
      <c r="B16" t="s">
        <v>5</v>
      </c>
      <c r="C16" t="s">
        <v>6</v>
      </c>
      <c r="F16" t="s">
        <v>56</v>
      </c>
      <c r="G16" t="s">
        <v>4</v>
      </c>
      <c r="H16" s="10">
        <v>8281</v>
      </c>
      <c r="I16" s="13">
        <v>50031</v>
      </c>
      <c r="J16" s="11">
        <f>I16/(I16+I12)</f>
        <v>0.28534845123279701</v>
      </c>
      <c r="K16">
        <f>(J16+J24)/2</f>
        <v>0.26511774977668634</v>
      </c>
    </row>
    <row r="17" spans="1:13" x14ac:dyDescent="0.3">
      <c r="A17" t="s">
        <v>0</v>
      </c>
      <c r="B17">
        <v>11.815</v>
      </c>
      <c r="C17">
        <v>14406</v>
      </c>
      <c r="H17" t="s">
        <v>63</v>
      </c>
    </row>
    <row r="18" spans="1:13" x14ac:dyDescent="0.3">
      <c r="A18" t="s">
        <v>1</v>
      </c>
      <c r="B18" s="1">
        <v>8564</v>
      </c>
      <c r="C18">
        <v>72968</v>
      </c>
      <c r="G18" t="s">
        <v>46</v>
      </c>
      <c r="H18" t="s">
        <v>5</v>
      </c>
      <c r="I18" t="s">
        <v>6</v>
      </c>
    </row>
    <row r="19" spans="1:13" x14ac:dyDescent="0.3">
      <c r="A19" t="s">
        <v>2</v>
      </c>
      <c r="B19">
        <v>20.55</v>
      </c>
      <c r="C19">
        <v>148660</v>
      </c>
    </row>
    <row r="20" spans="1:13" x14ac:dyDescent="0.3">
      <c r="A20" t="s">
        <v>3</v>
      </c>
      <c r="B20" t="s">
        <v>8</v>
      </c>
      <c r="C20" t="s">
        <v>8</v>
      </c>
      <c r="G20" t="s">
        <v>44</v>
      </c>
      <c r="H20" s="1">
        <v>11430</v>
      </c>
      <c r="I20">
        <v>85327</v>
      </c>
    </row>
    <row r="21" spans="1:13" x14ac:dyDescent="0.3">
      <c r="A21" t="s">
        <v>4</v>
      </c>
      <c r="B21" s="2">
        <v>18.818000000000001</v>
      </c>
      <c r="C21" s="2">
        <v>25920</v>
      </c>
      <c r="D21">
        <f>C21/(C21+C17)</f>
        <v>0.64276149382532366</v>
      </c>
      <c r="E21">
        <f>(D28+D21)/2</f>
        <v>0.49778019618766461</v>
      </c>
      <c r="G21" t="s">
        <v>1</v>
      </c>
      <c r="H21" s="1" t="s">
        <v>8</v>
      </c>
    </row>
    <row r="22" spans="1:13" x14ac:dyDescent="0.3">
      <c r="G22" t="s">
        <v>2</v>
      </c>
      <c r="H22" t="s">
        <v>43</v>
      </c>
      <c r="I22">
        <v>131123</v>
      </c>
    </row>
    <row r="23" spans="1:13" x14ac:dyDescent="0.3">
      <c r="A23" t="s">
        <v>11</v>
      </c>
      <c r="B23" t="s">
        <v>5</v>
      </c>
      <c r="C23" t="s">
        <v>6</v>
      </c>
      <c r="G23" t="s">
        <v>3</v>
      </c>
      <c r="H23" t="s">
        <v>8</v>
      </c>
      <c r="I23" t="s">
        <v>8</v>
      </c>
    </row>
    <row r="24" spans="1:13" x14ac:dyDescent="0.3">
      <c r="A24" t="s">
        <v>0</v>
      </c>
      <c r="B24">
        <v>11.816000000000001</v>
      </c>
      <c r="C24">
        <v>52178</v>
      </c>
      <c r="G24" t="s">
        <v>4</v>
      </c>
      <c r="H24" s="10">
        <v>8281</v>
      </c>
      <c r="I24" s="2">
        <v>28857</v>
      </c>
      <c r="J24" s="11">
        <f>I24/(I24+I20+I25)</f>
        <v>0.2448870483205757</v>
      </c>
      <c r="L24" t="s">
        <v>61</v>
      </c>
      <c r="M24">
        <v>9.7850000000000001</v>
      </c>
    </row>
    <row r="25" spans="1:13" x14ac:dyDescent="0.3">
      <c r="A25" t="s">
        <v>1</v>
      </c>
      <c r="B25" s="1">
        <v>8565</v>
      </c>
      <c r="C25">
        <v>32278</v>
      </c>
      <c r="G25" t="s">
        <v>64</v>
      </c>
      <c r="H25">
        <v>10.853999999999999</v>
      </c>
      <c r="I25">
        <v>3654</v>
      </c>
    </row>
    <row r="26" spans="1:13" x14ac:dyDescent="0.3">
      <c r="A26" t="s">
        <v>2</v>
      </c>
      <c r="B26">
        <v>20.55</v>
      </c>
      <c r="C26">
        <v>152654</v>
      </c>
    </row>
    <row r="27" spans="1:13" x14ac:dyDescent="0.3">
      <c r="A27" t="s">
        <v>3</v>
      </c>
      <c r="B27" t="s">
        <v>8</v>
      </c>
      <c r="C27" t="s">
        <v>8</v>
      </c>
      <c r="G27" t="s">
        <v>47</v>
      </c>
      <c r="H27" t="s">
        <v>5</v>
      </c>
      <c r="I27" t="s">
        <v>6</v>
      </c>
    </row>
    <row r="28" spans="1:13" x14ac:dyDescent="0.3">
      <c r="A28" t="s">
        <v>4</v>
      </c>
      <c r="B28" s="2">
        <v>18.818999999999999</v>
      </c>
      <c r="C28" s="2">
        <v>28443</v>
      </c>
      <c r="D28">
        <f>C28/(C28+C24)</f>
        <v>0.35279889855000557</v>
      </c>
    </row>
    <row r="29" spans="1:13" x14ac:dyDescent="0.3">
      <c r="G29" t="s">
        <v>44</v>
      </c>
      <c r="H29" s="1">
        <v>11430</v>
      </c>
      <c r="I29">
        <v>95288</v>
      </c>
    </row>
    <row r="30" spans="1:13" x14ac:dyDescent="0.3">
      <c r="A30" t="s">
        <v>12</v>
      </c>
      <c r="B30" t="s">
        <v>5</v>
      </c>
      <c r="C30" t="s">
        <v>6</v>
      </c>
      <c r="G30" t="s">
        <v>1</v>
      </c>
      <c r="H30" s="1" t="s">
        <v>8</v>
      </c>
    </row>
    <row r="31" spans="1:13" x14ac:dyDescent="0.3">
      <c r="A31" t="s">
        <v>0</v>
      </c>
      <c r="B31">
        <v>11.815</v>
      </c>
      <c r="C31">
        <v>67407</v>
      </c>
      <c r="G31" t="s">
        <v>2</v>
      </c>
      <c r="H31" t="s">
        <v>43</v>
      </c>
      <c r="I31">
        <v>131123</v>
      </c>
    </row>
    <row r="32" spans="1:13" x14ac:dyDescent="0.3">
      <c r="A32" t="s">
        <v>1</v>
      </c>
      <c r="B32" s="1">
        <v>8565</v>
      </c>
      <c r="C32">
        <v>34109</v>
      </c>
      <c r="G32" t="s">
        <v>3</v>
      </c>
      <c r="H32" t="s">
        <v>8</v>
      </c>
      <c r="I32" t="s">
        <v>8</v>
      </c>
    </row>
    <row r="33" spans="1:13" x14ac:dyDescent="0.3">
      <c r="A33" t="s">
        <v>2</v>
      </c>
      <c r="B33">
        <v>20.55</v>
      </c>
      <c r="C33">
        <v>152928</v>
      </c>
      <c r="G33" t="s">
        <v>4</v>
      </c>
      <c r="H33" s="10">
        <v>12434</v>
      </c>
      <c r="I33" s="2">
        <v>38323</v>
      </c>
      <c r="J33" s="11">
        <f>I33/(I33+I29+I34)</f>
        <v>0.27774113827266073</v>
      </c>
      <c r="K33">
        <f>(J33+J52)/2</f>
        <v>0.24960385951741226</v>
      </c>
      <c r="L33" t="s">
        <v>60</v>
      </c>
      <c r="M33" s="1">
        <v>12403</v>
      </c>
    </row>
    <row r="34" spans="1:13" x14ac:dyDescent="0.3">
      <c r="A34" t="s">
        <v>3</v>
      </c>
      <c r="B34" t="s">
        <v>8</v>
      </c>
      <c r="C34" t="s">
        <v>8</v>
      </c>
      <c r="G34" t="s">
        <v>64</v>
      </c>
      <c r="H34">
        <v>10.853999999999999</v>
      </c>
      <c r="I34">
        <v>4370</v>
      </c>
    </row>
    <row r="35" spans="1:13" x14ac:dyDescent="0.3">
      <c r="A35" t="s">
        <v>4</v>
      </c>
      <c r="B35" s="2">
        <v>18.88</v>
      </c>
      <c r="C35" s="2">
        <v>42212</v>
      </c>
      <c r="D35">
        <f>C35/(C35+C31)</f>
        <v>0.38507922896578151</v>
      </c>
    </row>
    <row r="36" spans="1:13" x14ac:dyDescent="0.3">
      <c r="A36" t="s">
        <v>14</v>
      </c>
    </row>
    <row r="38" spans="1:13" x14ac:dyDescent="0.3">
      <c r="A38" t="s">
        <v>12</v>
      </c>
      <c r="B38" t="s">
        <v>5</v>
      </c>
      <c r="C38" t="s">
        <v>6</v>
      </c>
      <c r="H38" s="1"/>
    </row>
    <row r="39" spans="1:13" x14ac:dyDescent="0.3">
      <c r="A39" t="s">
        <v>0</v>
      </c>
      <c r="B39" t="s">
        <v>8</v>
      </c>
      <c r="C39" t="s">
        <v>8</v>
      </c>
      <c r="H39" s="1"/>
    </row>
    <row r="40" spans="1:13" x14ac:dyDescent="0.3">
      <c r="A40" t="s">
        <v>1</v>
      </c>
      <c r="B40" s="1">
        <v>8565</v>
      </c>
      <c r="C40">
        <v>341787</v>
      </c>
    </row>
    <row r="41" spans="1:13" x14ac:dyDescent="0.3">
      <c r="A41" t="s">
        <v>2</v>
      </c>
      <c r="B41" t="s">
        <v>8</v>
      </c>
      <c r="C41" t="s">
        <v>8</v>
      </c>
    </row>
    <row r="42" spans="1:13" x14ac:dyDescent="0.3">
      <c r="A42" t="s">
        <v>3</v>
      </c>
      <c r="B42" t="s">
        <v>8</v>
      </c>
      <c r="C42" t="s">
        <v>8</v>
      </c>
      <c r="H42" s="10"/>
      <c r="I42" s="2"/>
      <c r="J42" s="11"/>
    </row>
    <row r="43" spans="1:13" x14ac:dyDescent="0.3">
      <c r="A43" t="s">
        <v>4</v>
      </c>
      <c r="B43" s="2"/>
      <c r="C43" s="2"/>
      <c r="D43" t="s">
        <v>8</v>
      </c>
      <c r="K43">
        <f>STDEV(J52,J33)</f>
        <v>3.979212122394496E-2</v>
      </c>
    </row>
    <row r="46" spans="1:13" x14ac:dyDescent="0.3">
      <c r="G46" t="s">
        <v>48</v>
      </c>
      <c r="H46" t="s">
        <v>5</v>
      </c>
      <c r="I46" t="s">
        <v>6</v>
      </c>
    </row>
    <row r="48" spans="1:13" x14ac:dyDescent="0.3">
      <c r="G48" t="s">
        <v>44</v>
      </c>
      <c r="H48" s="1">
        <v>11430</v>
      </c>
      <c r="I48">
        <v>94508</v>
      </c>
    </row>
    <row r="49" spans="7:11" x14ac:dyDescent="0.3">
      <c r="G49" t="s">
        <v>1</v>
      </c>
      <c r="H49" s="1" t="s">
        <v>8</v>
      </c>
    </row>
    <row r="50" spans="7:11" x14ac:dyDescent="0.3">
      <c r="G50" t="s">
        <v>2</v>
      </c>
      <c r="H50" t="s">
        <v>43</v>
      </c>
      <c r="I50">
        <v>131123</v>
      </c>
    </row>
    <row r="51" spans="7:11" x14ac:dyDescent="0.3">
      <c r="G51" t="s">
        <v>3</v>
      </c>
      <c r="H51" t="s">
        <v>8</v>
      </c>
      <c r="I51" t="s">
        <v>8</v>
      </c>
    </row>
    <row r="52" spans="7:11" x14ac:dyDescent="0.3">
      <c r="G52" t="s">
        <v>4</v>
      </c>
      <c r="H52" s="10">
        <v>12435</v>
      </c>
      <c r="I52" s="2">
        <v>27843</v>
      </c>
      <c r="J52" s="11">
        <f>I52/(I52+I48+I53)</f>
        <v>0.22146658076216383</v>
      </c>
    </row>
    <row r="53" spans="7:11" x14ac:dyDescent="0.3">
      <c r="G53" t="s">
        <v>64</v>
      </c>
      <c r="H53">
        <v>10.853999999999999</v>
      </c>
      <c r="I53">
        <v>3370</v>
      </c>
    </row>
    <row r="55" spans="7:11" x14ac:dyDescent="0.3">
      <c r="G55" t="s">
        <v>49</v>
      </c>
      <c r="H55" t="s">
        <v>5</v>
      </c>
      <c r="I55" t="s">
        <v>6</v>
      </c>
    </row>
    <row r="57" spans="7:11" x14ac:dyDescent="0.3">
      <c r="G57" t="s">
        <v>44</v>
      </c>
      <c r="H57" s="1">
        <v>11474</v>
      </c>
      <c r="I57">
        <v>47472</v>
      </c>
    </row>
    <row r="58" spans="7:11" x14ac:dyDescent="0.3">
      <c r="G58" t="s">
        <v>1</v>
      </c>
      <c r="H58" s="1" t="s">
        <v>8</v>
      </c>
    </row>
    <row r="59" spans="7:11" x14ac:dyDescent="0.3">
      <c r="G59" t="s">
        <v>2</v>
      </c>
      <c r="H59" t="s">
        <v>43</v>
      </c>
      <c r="I59">
        <v>131123</v>
      </c>
    </row>
    <row r="60" spans="7:11" x14ac:dyDescent="0.3">
      <c r="G60" t="s">
        <v>3</v>
      </c>
      <c r="H60" t="s">
        <v>8</v>
      </c>
      <c r="I60" t="s">
        <v>8</v>
      </c>
    </row>
    <row r="61" spans="7:11" x14ac:dyDescent="0.3">
      <c r="G61" t="s">
        <v>4</v>
      </c>
      <c r="H61" s="10">
        <v>18579</v>
      </c>
      <c r="I61" s="2">
        <v>39436</v>
      </c>
      <c r="J61" s="11">
        <f>I61/(I61+I57+I62)</f>
        <v>0.43839697626591073</v>
      </c>
      <c r="K61">
        <f>(J61+J69)/2</f>
        <v>0.47754484839302924</v>
      </c>
    </row>
    <row r="62" spans="7:11" x14ac:dyDescent="0.3">
      <c r="G62" t="s">
        <v>64</v>
      </c>
      <c r="H62">
        <v>10.853999999999999</v>
      </c>
      <c r="I62">
        <v>3047</v>
      </c>
    </row>
    <row r="63" spans="7:11" x14ac:dyDescent="0.3">
      <c r="G63" t="s">
        <v>50</v>
      </c>
      <c r="H63" t="s">
        <v>5</v>
      </c>
      <c r="I63" t="s">
        <v>6</v>
      </c>
    </row>
    <row r="65" spans="7:13" x14ac:dyDescent="0.3">
      <c r="G65" t="s">
        <v>44</v>
      </c>
      <c r="H65" s="1">
        <v>11474</v>
      </c>
      <c r="I65">
        <v>45902</v>
      </c>
      <c r="K65">
        <f>STDEV(J61,J69)</f>
        <v>5.5363451700218703E-2</v>
      </c>
    </row>
    <row r="66" spans="7:13" x14ac:dyDescent="0.3">
      <c r="G66" t="s">
        <v>1</v>
      </c>
      <c r="H66" s="1" t="s">
        <v>8</v>
      </c>
    </row>
    <row r="67" spans="7:13" x14ac:dyDescent="0.3">
      <c r="G67" t="s">
        <v>2</v>
      </c>
      <c r="H67" t="s">
        <v>43</v>
      </c>
      <c r="I67">
        <v>131123</v>
      </c>
    </row>
    <row r="68" spans="7:13" x14ac:dyDescent="0.3">
      <c r="G68" t="s">
        <v>3</v>
      </c>
      <c r="H68" t="s">
        <v>8</v>
      </c>
      <c r="I68" t="s">
        <v>8</v>
      </c>
    </row>
    <row r="69" spans="7:13" x14ac:dyDescent="0.3">
      <c r="G69" t="s">
        <v>4</v>
      </c>
      <c r="H69" s="10">
        <v>18579</v>
      </c>
      <c r="I69" s="2">
        <v>51893</v>
      </c>
      <c r="J69" s="11">
        <f>I69/(I69+I65+I70)</f>
        <v>0.51669272052014781</v>
      </c>
      <c r="L69" t="s">
        <v>59</v>
      </c>
      <c r="M69">
        <v>18.547999999999998</v>
      </c>
    </row>
    <row r="70" spans="7:13" x14ac:dyDescent="0.3">
      <c r="G70" t="s">
        <v>64</v>
      </c>
      <c r="H70">
        <v>10.853999999999999</v>
      </c>
      <c r="I70">
        <v>2638</v>
      </c>
    </row>
    <row r="73" spans="7:13" x14ac:dyDescent="0.3">
      <c r="G73" t="s">
        <v>51</v>
      </c>
      <c r="H73" t="s">
        <v>5</v>
      </c>
      <c r="I73" t="s">
        <v>6</v>
      </c>
    </row>
    <row r="75" spans="7:13" x14ac:dyDescent="0.3">
      <c r="G75" t="s">
        <v>44</v>
      </c>
      <c r="H75" s="1">
        <v>11474</v>
      </c>
      <c r="I75">
        <v>43579</v>
      </c>
    </row>
    <row r="76" spans="7:13" x14ac:dyDescent="0.3">
      <c r="G76" t="s">
        <v>1</v>
      </c>
      <c r="H76" s="1" t="s">
        <v>8</v>
      </c>
    </row>
    <row r="77" spans="7:13" x14ac:dyDescent="0.3">
      <c r="G77" t="s">
        <v>2</v>
      </c>
      <c r="H77" t="s">
        <v>43</v>
      </c>
      <c r="I77">
        <v>131123</v>
      </c>
    </row>
    <row r="78" spans="7:13" x14ac:dyDescent="0.3">
      <c r="G78" t="s">
        <v>3</v>
      </c>
      <c r="H78" t="s">
        <v>8</v>
      </c>
      <c r="I78" t="s">
        <v>8</v>
      </c>
    </row>
    <row r="79" spans="7:13" x14ac:dyDescent="0.3">
      <c r="G79" t="s">
        <v>4</v>
      </c>
      <c r="H79" s="2">
        <v>18.535</v>
      </c>
      <c r="I79" s="2">
        <v>55132</v>
      </c>
      <c r="J79" s="11">
        <f>I79/(I79+I75+I80)</f>
        <v>0.54594787293036517</v>
      </c>
      <c r="K79">
        <f>(J79+J88)/2</f>
        <v>0.50614682563178415</v>
      </c>
    </row>
    <row r="80" spans="7:13" x14ac:dyDescent="0.3">
      <c r="G80" t="s">
        <v>64</v>
      </c>
      <c r="H80">
        <v>10.853999999999999</v>
      </c>
      <c r="I80">
        <v>2273</v>
      </c>
    </row>
    <row r="82" spans="7:13" x14ac:dyDescent="0.3">
      <c r="G82" t="s">
        <v>52</v>
      </c>
      <c r="H82" t="s">
        <v>5</v>
      </c>
      <c r="I82" t="s">
        <v>6</v>
      </c>
      <c r="K82">
        <f>STDEV(J79,J88)</f>
        <v>5.6287180886306284E-2</v>
      </c>
    </row>
    <row r="84" spans="7:13" x14ac:dyDescent="0.3">
      <c r="G84" t="s">
        <v>44</v>
      </c>
      <c r="H84" s="1">
        <v>11474</v>
      </c>
      <c r="I84">
        <v>52835</v>
      </c>
    </row>
    <row r="85" spans="7:13" x14ac:dyDescent="0.3">
      <c r="G85" t="s">
        <v>1</v>
      </c>
      <c r="H85" s="1" t="s">
        <v>8</v>
      </c>
    </row>
    <row r="86" spans="7:13" x14ac:dyDescent="0.3">
      <c r="G86" t="s">
        <v>2</v>
      </c>
      <c r="H86" t="s">
        <v>43</v>
      </c>
      <c r="I86">
        <v>131123</v>
      </c>
    </row>
    <row r="87" spans="7:13" x14ac:dyDescent="0.3">
      <c r="G87" t="s">
        <v>3</v>
      </c>
      <c r="H87" t="s">
        <v>8</v>
      </c>
      <c r="I87" t="s">
        <v>8</v>
      </c>
    </row>
    <row r="88" spans="7:13" x14ac:dyDescent="0.3">
      <c r="G88" t="s">
        <v>4</v>
      </c>
      <c r="H88" s="10">
        <v>18579</v>
      </c>
      <c r="I88" s="2">
        <v>47765</v>
      </c>
      <c r="J88" s="11">
        <f>I88/(I88+I84+I89)</f>
        <v>0.46634577833320318</v>
      </c>
      <c r="L88" t="s">
        <v>58</v>
      </c>
      <c r="M88" s="1">
        <v>18508</v>
      </c>
    </row>
    <row r="89" spans="7:13" x14ac:dyDescent="0.3">
      <c r="G89" t="s">
        <v>64</v>
      </c>
      <c r="H89">
        <v>10.853999999999999</v>
      </c>
      <c r="I89">
        <v>1824</v>
      </c>
    </row>
    <row r="92" spans="7:13" x14ac:dyDescent="0.3">
      <c r="G92" t="s">
        <v>53</v>
      </c>
      <c r="H92" t="s">
        <v>5</v>
      </c>
      <c r="I92" t="s">
        <v>6</v>
      </c>
    </row>
    <row r="94" spans="7:13" x14ac:dyDescent="0.3">
      <c r="G94" t="s">
        <v>44</v>
      </c>
      <c r="H94" s="1">
        <v>11474</v>
      </c>
      <c r="I94">
        <v>90466</v>
      </c>
    </row>
    <row r="95" spans="7:13" x14ac:dyDescent="0.3">
      <c r="G95" t="s">
        <v>1</v>
      </c>
      <c r="H95" s="1" t="s">
        <v>8</v>
      </c>
    </row>
    <row r="96" spans="7:13" x14ac:dyDescent="0.3">
      <c r="G96" t="s">
        <v>2</v>
      </c>
      <c r="H96" t="s">
        <v>43</v>
      </c>
      <c r="I96">
        <v>131123</v>
      </c>
    </row>
    <row r="97" spans="7:10" x14ac:dyDescent="0.3">
      <c r="G97" t="s">
        <v>3</v>
      </c>
      <c r="H97" t="s">
        <v>8</v>
      </c>
      <c r="I97" t="s">
        <v>8</v>
      </c>
    </row>
    <row r="98" spans="7:10" x14ac:dyDescent="0.3">
      <c r="G98" t="s">
        <v>4</v>
      </c>
      <c r="H98" s="10">
        <v>17829</v>
      </c>
      <c r="I98" s="2">
        <v>11128</v>
      </c>
      <c r="J98" s="11">
        <f>I98/(I98+I94+I99)</f>
        <v>0.10515374293651844</v>
      </c>
    </row>
    <row r="99" spans="7:10" x14ac:dyDescent="0.3">
      <c r="G99" t="s">
        <v>64</v>
      </c>
      <c r="H99">
        <v>10.853999999999999</v>
      </c>
      <c r="I99">
        <v>4232</v>
      </c>
    </row>
    <row r="101" spans="7:10" x14ac:dyDescent="0.3">
      <c r="G101" s="2" t="s">
        <v>54</v>
      </c>
      <c r="H101" s="2" t="s">
        <v>5</v>
      </c>
      <c r="I101" s="2" t="s">
        <v>6</v>
      </c>
      <c r="J101" s="2"/>
    </row>
    <row r="102" spans="7:10" x14ac:dyDescent="0.3">
      <c r="G102" s="2"/>
      <c r="H102" s="2"/>
      <c r="I102" s="2"/>
      <c r="J102" s="2"/>
    </row>
    <row r="103" spans="7:10" x14ac:dyDescent="0.3">
      <c r="G103" s="2" t="s">
        <v>44</v>
      </c>
      <c r="H103" s="10">
        <v>11474</v>
      </c>
      <c r="I103" s="2">
        <v>99036</v>
      </c>
      <c r="J103" s="2">
        <f>STDEV(J98,J107)</f>
        <v>4.4529585564143182E-3</v>
      </c>
    </row>
    <row r="104" spans="7:10" x14ac:dyDescent="0.3">
      <c r="G104" s="2" t="s">
        <v>1</v>
      </c>
      <c r="H104" s="10" t="s">
        <v>8</v>
      </c>
      <c r="I104" s="2"/>
      <c r="J104" s="2"/>
    </row>
    <row r="105" spans="7:10" x14ac:dyDescent="0.3">
      <c r="G105" s="2" t="s">
        <v>2</v>
      </c>
      <c r="H105" s="2" t="s">
        <v>43</v>
      </c>
      <c r="I105" s="2">
        <v>131123</v>
      </c>
      <c r="J105" s="2"/>
    </row>
    <row r="106" spans="7:10" x14ac:dyDescent="0.3">
      <c r="G106" s="2" t="s">
        <v>3</v>
      </c>
      <c r="H106" s="2" t="s">
        <v>8</v>
      </c>
      <c r="I106" s="2" t="s">
        <v>8</v>
      </c>
      <c r="J106" s="2"/>
    </row>
    <row r="107" spans="7:10" x14ac:dyDescent="0.3">
      <c r="G107" s="2" t="s">
        <v>4</v>
      </c>
      <c r="H107" s="10">
        <v>18579</v>
      </c>
      <c r="I107" s="2">
        <v>11375</v>
      </c>
      <c r="J107" s="12">
        <f>I107/(I103+I107+I108)</f>
        <v>9.8856308553351993E-2</v>
      </c>
    </row>
    <row r="108" spans="7:10" x14ac:dyDescent="0.3">
      <c r="G108" t="s">
        <v>64</v>
      </c>
      <c r="H108">
        <v>10.853999999999999</v>
      </c>
      <c r="I108">
        <v>4655</v>
      </c>
    </row>
    <row r="110" spans="7:10" x14ac:dyDescent="0.3">
      <c r="G110" s="2" t="s">
        <v>55</v>
      </c>
      <c r="H110" s="2" t="s">
        <v>5</v>
      </c>
      <c r="I110" s="2" t="s">
        <v>6</v>
      </c>
      <c r="J110" s="2"/>
    </row>
    <row r="111" spans="7:10" x14ac:dyDescent="0.3">
      <c r="G111" s="2"/>
      <c r="H111" s="2"/>
      <c r="I111" s="2"/>
      <c r="J111" s="2"/>
    </row>
    <row r="112" spans="7:10" x14ac:dyDescent="0.3">
      <c r="G112" s="2" t="s">
        <v>44</v>
      </c>
      <c r="H112" s="10">
        <v>11474</v>
      </c>
      <c r="I112" s="2">
        <v>72741</v>
      </c>
      <c r="J112" s="2"/>
    </row>
    <row r="113" spans="7:13" x14ac:dyDescent="0.3">
      <c r="G113" s="2" t="s">
        <v>1</v>
      </c>
      <c r="H113" s="10" t="s">
        <v>8</v>
      </c>
      <c r="I113" s="2"/>
      <c r="J113" s="2"/>
    </row>
    <row r="114" spans="7:13" x14ac:dyDescent="0.3">
      <c r="G114" s="2" t="s">
        <v>2</v>
      </c>
      <c r="H114" s="2" t="s">
        <v>43</v>
      </c>
      <c r="I114" s="2">
        <v>131123</v>
      </c>
      <c r="J114" s="2"/>
    </row>
    <row r="115" spans="7:13" x14ac:dyDescent="0.3">
      <c r="G115" s="2" t="s">
        <v>3</v>
      </c>
      <c r="H115" s="2" t="s">
        <v>8</v>
      </c>
      <c r="I115" s="2" t="s">
        <v>8</v>
      </c>
      <c r="J115" s="2"/>
    </row>
    <row r="116" spans="7:13" x14ac:dyDescent="0.3">
      <c r="G116" s="2" t="s">
        <v>4</v>
      </c>
      <c r="H116" s="10">
        <v>18579</v>
      </c>
      <c r="I116" s="2">
        <v>1000</v>
      </c>
      <c r="J116" s="12">
        <v>2.2432087E-2</v>
      </c>
      <c r="L116" t="s">
        <v>57</v>
      </c>
      <c r="M116">
        <v>27.207000000000001</v>
      </c>
    </row>
    <row r="120" spans="7:13" x14ac:dyDescent="0.3">
      <c r="L120" t="s">
        <v>62</v>
      </c>
      <c r="M120">
        <v>10.815</v>
      </c>
    </row>
    <row r="126" spans="7:13" x14ac:dyDescent="0.3">
      <c r="I126">
        <f>1249/(1249+72741)</f>
        <v>1.6880659548587647E-2</v>
      </c>
      <c r="J126">
        <f>1270/(1270+57234)</f>
        <v>2.1707917407356763E-2</v>
      </c>
      <c r="K126">
        <f>STDEV(I126,J126)</f>
        <v>3.4133867664716956E-3</v>
      </c>
    </row>
    <row r="127" spans="7:13" x14ac:dyDescent="0.3">
      <c r="J127">
        <f>(I126+J126)/2</f>
        <v>1.9294288477972203E-2</v>
      </c>
    </row>
  </sheetData>
  <phoneticPr fontId="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CC889-9914-1D41-98B7-BDAEC8999EC5}">
  <dimension ref="A1:W41"/>
  <sheetViews>
    <sheetView zoomScale="85" zoomScaleNormal="85" workbookViewId="0">
      <selection activeCell="P4" sqref="P4"/>
    </sheetView>
  </sheetViews>
  <sheetFormatPr defaultColWidth="11" defaultRowHeight="15.6" x14ac:dyDescent="0.3"/>
  <cols>
    <col min="4" max="4" width="15" customWidth="1"/>
    <col min="5" max="5" width="15.59765625" customWidth="1"/>
  </cols>
  <sheetData>
    <row r="1" spans="1:23" x14ac:dyDescent="0.3">
      <c r="A1" t="s">
        <v>111</v>
      </c>
      <c r="N1" t="s">
        <v>102</v>
      </c>
    </row>
    <row r="2" spans="1:23" x14ac:dyDescent="0.3">
      <c r="A2" t="s">
        <v>83</v>
      </c>
      <c r="D2" t="s">
        <v>84</v>
      </c>
      <c r="F2" t="s">
        <v>85</v>
      </c>
      <c r="J2" t="s">
        <v>111</v>
      </c>
      <c r="K2" t="s">
        <v>112</v>
      </c>
      <c r="L2" t="s">
        <v>113</v>
      </c>
      <c r="M2" t="s">
        <v>93</v>
      </c>
      <c r="N2" t="s">
        <v>108</v>
      </c>
      <c r="O2" t="s">
        <v>109</v>
      </c>
      <c r="P2" t="s">
        <v>110</v>
      </c>
    </row>
    <row r="3" spans="1:23" x14ac:dyDescent="0.3">
      <c r="A3" t="s">
        <v>24</v>
      </c>
      <c r="B3">
        <v>31738</v>
      </c>
      <c r="C3">
        <v>28347</v>
      </c>
      <c r="D3">
        <v>45187</v>
      </c>
      <c r="E3">
        <v>32059</v>
      </c>
      <c r="F3">
        <v>23636</v>
      </c>
      <c r="G3">
        <v>60593</v>
      </c>
      <c r="I3" t="s">
        <v>83</v>
      </c>
      <c r="J3">
        <f>B7</f>
        <v>90.782505183447938</v>
      </c>
      <c r="K3">
        <f>B14</f>
        <v>32.924085052550033</v>
      </c>
      <c r="L3">
        <f>B22</f>
        <v>62.031111175079857</v>
      </c>
      <c r="M3">
        <f>B29</f>
        <v>25.258610463600121</v>
      </c>
      <c r="N3">
        <f>N7/(N7+N8)*100</f>
        <v>1.5553634893788233</v>
      </c>
      <c r="O3">
        <v>3.59</v>
      </c>
      <c r="Q3">
        <f>C7</f>
        <v>0.31099029947317436</v>
      </c>
      <c r="R3">
        <f>C14</f>
        <v>9.5508528539964317</v>
      </c>
      <c r="S3">
        <f>C22</f>
        <v>3.1780779865561168</v>
      </c>
      <c r="T3">
        <f>C29</f>
        <v>5.8683373887828783</v>
      </c>
      <c r="V3" s="2">
        <v>0.47163970999999999</v>
      </c>
    </row>
    <row r="4" spans="1:23" x14ac:dyDescent="0.3">
      <c r="A4" t="s">
        <v>94</v>
      </c>
      <c r="I4" t="s">
        <v>84</v>
      </c>
      <c r="J4">
        <f>D7</f>
        <v>95.763287619601442</v>
      </c>
      <c r="K4">
        <f>D14</f>
        <v>42.319253317621161</v>
      </c>
      <c r="L4">
        <f>D22</f>
        <v>45.28862967772568</v>
      </c>
      <c r="M4">
        <f>D29</f>
        <v>30.679163892841139</v>
      </c>
      <c r="N4">
        <f>5781/(5781+136738)*100</f>
        <v>4.0563012650944783</v>
      </c>
      <c r="O4">
        <v>7.1</v>
      </c>
      <c r="P4">
        <f>D40</f>
        <v>56.302479396583109</v>
      </c>
      <c r="Q4">
        <f>E7</f>
        <v>0.51710423709821907</v>
      </c>
      <c r="R4">
        <f>E14</f>
        <v>23.331957083083612</v>
      </c>
      <c r="S4">
        <f>E22</f>
        <v>1.0688462180725931</v>
      </c>
      <c r="T4">
        <f>E29</f>
        <v>12.731700317441383</v>
      </c>
      <c r="V4" s="2">
        <v>7.3159600000000005E-2</v>
      </c>
      <c r="W4">
        <f>E40</f>
        <v>1.2509763774082641</v>
      </c>
    </row>
    <row r="5" spans="1:23" x14ac:dyDescent="0.3">
      <c r="A5" t="s">
        <v>95</v>
      </c>
      <c r="B5">
        <v>3138</v>
      </c>
      <c r="C5">
        <v>2954</v>
      </c>
      <c r="D5">
        <v>2180</v>
      </c>
      <c r="E5">
        <v>1291</v>
      </c>
      <c r="F5">
        <v>1828</v>
      </c>
      <c r="G5">
        <v>2007</v>
      </c>
      <c r="I5" t="s">
        <v>85</v>
      </c>
      <c r="J5">
        <f>F7</f>
        <v>94.807583769205209</v>
      </c>
      <c r="K5">
        <f>F14</f>
        <v>58.420871066598245</v>
      </c>
      <c r="L5">
        <f>F22</f>
        <v>48.933109952229685</v>
      </c>
      <c r="M5">
        <f>F29</f>
        <v>35.78332688385585</v>
      </c>
      <c r="N5" t="s">
        <v>8</v>
      </c>
      <c r="Q5">
        <f>G7</f>
        <v>2.8091173725157828</v>
      </c>
      <c r="R5">
        <f>G14</f>
        <v>10.995200886446705</v>
      </c>
      <c r="S5">
        <f>G22</f>
        <v>23.52042453527757</v>
      </c>
      <c r="T5">
        <f>G29</f>
        <v>10.807362428492974</v>
      </c>
    </row>
    <row r="6" spans="1:23" x14ac:dyDescent="0.3">
      <c r="B6">
        <f t="shared" ref="B6:G6" si="0">B3/(B3+B5)*100</f>
        <v>91.002408533088655</v>
      </c>
      <c r="C6">
        <f t="shared" si="0"/>
        <v>90.562601833807221</v>
      </c>
      <c r="D6">
        <f t="shared" si="0"/>
        <v>95.397639706968988</v>
      </c>
      <c r="E6">
        <f t="shared" si="0"/>
        <v>96.128935532233882</v>
      </c>
      <c r="F6">
        <f t="shared" si="0"/>
        <v>92.821237825950362</v>
      </c>
      <c r="G6">
        <f t="shared" si="0"/>
        <v>96.793929712460056</v>
      </c>
    </row>
    <row r="7" spans="1:23" x14ac:dyDescent="0.3">
      <c r="A7" t="s">
        <v>99</v>
      </c>
      <c r="B7">
        <f>(B6+C6)/2</f>
        <v>90.782505183447938</v>
      </c>
      <c r="C7">
        <f>STDEV(B6:C6)</f>
        <v>0.31099029947317436</v>
      </c>
      <c r="D7">
        <f>(D6+E6)/2</f>
        <v>95.763287619601442</v>
      </c>
      <c r="E7">
        <f>STDEV(D6:E6)</f>
        <v>0.51710423709821907</v>
      </c>
      <c r="F7">
        <f>(F6+G6)/2</f>
        <v>94.807583769205209</v>
      </c>
      <c r="G7">
        <f>STDEV(F6:G6)</f>
        <v>2.8091173725157828</v>
      </c>
      <c r="N7">
        <v>4175</v>
      </c>
    </row>
    <row r="8" spans="1:23" x14ac:dyDescent="0.3">
      <c r="A8" t="s">
        <v>112</v>
      </c>
      <c r="N8">
        <v>264251</v>
      </c>
    </row>
    <row r="9" spans="1:23" x14ac:dyDescent="0.3">
      <c r="A9" t="s">
        <v>83</v>
      </c>
      <c r="D9" t="s">
        <v>84</v>
      </c>
      <c r="F9" t="s">
        <v>96</v>
      </c>
    </row>
    <row r="10" spans="1:23" x14ac:dyDescent="0.3">
      <c r="A10" t="s">
        <v>24</v>
      </c>
      <c r="B10">
        <v>37078</v>
      </c>
      <c r="C10">
        <v>50821</v>
      </c>
      <c r="D10">
        <v>52700</v>
      </c>
      <c r="E10">
        <v>43836</v>
      </c>
      <c r="F10">
        <v>69426</v>
      </c>
      <c r="G10">
        <v>68786</v>
      </c>
    </row>
    <row r="11" spans="1:23" x14ac:dyDescent="0.3">
      <c r="A11" t="s">
        <v>94</v>
      </c>
      <c r="B11">
        <v>19272</v>
      </c>
      <c r="C11">
        <v>14234</v>
      </c>
      <c r="D11">
        <v>8155</v>
      </c>
      <c r="E11">
        <v>17151</v>
      </c>
      <c r="F11">
        <v>6108</v>
      </c>
      <c r="G11">
        <v>15871</v>
      </c>
    </row>
    <row r="12" spans="1:23" x14ac:dyDescent="0.3">
      <c r="A12" t="s">
        <v>95</v>
      </c>
      <c r="B12">
        <v>85328</v>
      </c>
      <c r="C12">
        <v>63030</v>
      </c>
      <c r="D12">
        <v>41596</v>
      </c>
      <c r="E12">
        <v>71052</v>
      </c>
      <c r="F12">
        <v>29346</v>
      </c>
      <c r="G12">
        <v>51160</v>
      </c>
    </row>
    <row r="13" spans="1:23" x14ac:dyDescent="0.3">
      <c r="B13">
        <f t="shared" ref="B13:G13" si="1">B10/(B10+B11+B12)*100</f>
        <v>26.170612233374268</v>
      </c>
      <c r="C13">
        <f t="shared" si="1"/>
        <v>39.677557871725803</v>
      </c>
      <c r="D13">
        <f t="shared" si="1"/>
        <v>51.439224604933088</v>
      </c>
      <c r="E13">
        <f t="shared" si="1"/>
        <v>33.199282030309227</v>
      </c>
      <c r="F13">
        <f t="shared" si="1"/>
        <v>66.195652173913047</v>
      </c>
      <c r="G13">
        <f t="shared" si="1"/>
        <v>50.646089959283444</v>
      </c>
    </row>
    <row r="14" spans="1:23" x14ac:dyDescent="0.3">
      <c r="B14">
        <f>(B13+C13)/2</f>
        <v>32.924085052550033</v>
      </c>
      <c r="C14">
        <f>STDEV(B13:C13)</f>
        <v>9.5508528539964317</v>
      </c>
      <c r="D14">
        <f>(D13+E13)/2</f>
        <v>42.319253317621161</v>
      </c>
      <c r="E14">
        <f>STDEV(E13:F13)</f>
        <v>23.331957083083612</v>
      </c>
      <c r="F14">
        <f>(F13+G13)/2</f>
        <v>58.420871066598245</v>
      </c>
      <c r="G14">
        <f>STDEV(F13:G13)</f>
        <v>10.995200886446705</v>
      </c>
    </row>
    <row r="16" spans="1:23" x14ac:dyDescent="0.3">
      <c r="A16" t="s">
        <v>113</v>
      </c>
    </row>
    <row r="17" spans="1:9" x14ac:dyDescent="0.3">
      <c r="A17" t="s">
        <v>83</v>
      </c>
      <c r="D17" t="s">
        <v>84</v>
      </c>
      <c r="F17" t="s">
        <v>96</v>
      </c>
    </row>
    <row r="18" spans="1:9" x14ac:dyDescent="0.3">
      <c r="A18" t="s">
        <v>24</v>
      </c>
      <c r="B18">
        <v>57371</v>
      </c>
      <c r="C18">
        <v>53552</v>
      </c>
      <c r="D18">
        <v>60559</v>
      </c>
      <c r="E18">
        <v>44165</v>
      </c>
      <c r="F18">
        <v>47685</v>
      </c>
      <c r="G18">
        <v>51122</v>
      </c>
    </row>
    <row r="19" spans="1:9" x14ac:dyDescent="0.3">
      <c r="A19" t="s">
        <v>94</v>
      </c>
      <c r="B19">
        <v>2627</v>
      </c>
      <c r="C19">
        <v>500</v>
      </c>
      <c r="D19">
        <v>4262</v>
      </c>
      <c r="E19">
        <v>3887</v>
      </c>
      <c r="F19">
        <v>8609</v>
      </c>
      <c r="G19">
        <v>2377</v>
      </c>
    </row>
    <row r="20" spans="1:9" x14ac:dyDescent="0.3">
      <c r="A20" t="s">
        <v>95</v>
      </c>
      <c r="B20">
        <v>29256</v>
      </c>
      <c r="C20">
        <v>35524</v>
      </c>
      <c r="D20">
        <v>66702</v>
      </c>
      <c r="E20">
        <v>51122</v>
      </c>
      <c r="F20">
        <v>91330</v>
      </c>
      <c r="G20">
        <v>24473</v>
      </c>
    </row>
    <row r="21" spans="1:9" x14ac:dyDescent="0.3">
      <c r="B21">
        <f t="shared" ref="B21:G21" si="2">B18/(B18+B19+B20)*100</f>
        <v>64.278351670513374</v>
      </c>
      <c r="C21">
        <f t="shared" si="2"/>
        <v>59.783870679646334</v>
      </c>
      <c r="D21">
        <f t="shared" si="2"/>
        <v>46.04441808657041</v>
      </c>
      <c r="E21">
        <f t="shared" si="2"/>
        <v>44.532841268880958</v>
      </c>
      <c r="F21">
        <f t="shared" si="2"/>
        <v>32.301658266948465</v>
      </c>
      <c r="G21">
        <f t="shared" si="2"/>
        <v>65.564561637510906</v>
      </c>
    </row>
    <row r="22" spans="1:9" x14ac:dyDescent="0.3">
      <c r="B22">
        <f>(B21+C21)/2</f>
        <v>62.031111175079857</v>
      </c>
      <c r="C22">
        <f>STDEV(B21:C21)</f>
        <v>3.1780779865561168</v>
      </c>
      <c r="D22">
        <f>(D21+E21)/2</f>
        <v>45.28862967772568</v>
      </c>
      <c r="E22">
        <f>STDEV(D21:E21)</f>
        <v>1.0688462180725931</v>
      </c>
      <c r="F22">
        <f>(F21+G21)/2</f>
        <v>48.933109952229685</v>
      </c>
      <c r="G22">
        <f>STDEV(F21:G21)</f>
        <v>23.52042453527757</v>
      </c>
    </row>
    <row r="23" spans="1:9" x14ac:dyDescent="0.3">
      <c r="A23" t="s">
        <v>93</v>
      </c>
    </row>
    <row r="24" spans="1:9" x14ac:dyDescent="0.3">
      <c r="A24" t="s">
        <v>83</v>
      </c>
      <c r="D24" t="s">
        <v>84</v>
      </c>
      <c r="F24" t="s">
        <v>96</v>
      </c>
    </row>
    <row r="25" spans="1:9" x14ac:dyDescent="0.3">
      <c r="A25" t="s">
        <v>24</v>
      </c>
      <c r="B25">
        <v>38367</v>
      </c>
      <c r="C25">
        <v>40218</v>
      </c>
      <c r="D25">
        <v>29415</v>
      </c>
      <c r="E25">
        <v>44725</v>
      </c>
      <c r="F25">
        <v>49398</v>
      </c>
      <c r="G25">
        <v>34709</v>
      </c>
    </row>
    <row r="26" spans="1:9" x14ac:dyDescent="0.3">
      <c r="A26" t="s">
        <v>94</v>
      </c>
      <c r="B26">
        <v>24557</v>
      </c>
      <c r="C26">
        <v>22902</v>
      </c>
      <c r="D26">
        <v>19790</v>
      </c>
      <c r="E26">
        <v>15896</v>
      </c>
      <c r="F26">
        <v>10225</v>
      </c>
      <c r="G26">
        <v>16753</v>
      </c>
    </row>
    <row r="27" spans="1:9" x14ac:dyDescent="0.3">
      <c r="A27" t="s">
        <v>95</v>
      </c>
      <c r="B27">
        <v>118832</v>
      </c>
      <c r="C27">
        <v>73638</v>
      </c>
      <c r="D27">
        <v>86495</v>
      </c>
      <c r="E27">
        <v>52088</v>
      </c>
      <c r="F27">
        <v>54131</v>
      </c>
      <c r="G27">
        <v>71876</v>
      </c>
    </row>
    <row r="28" spans="1:9" x14ac:dyDescent="0.3">
      <c r="B28">
        <f t="shared" ref="B28:G28" si="3">B25/(B25+B26+B27)*100</f>
        <v>21.109069301701179</v>
      </c>
      <c r="C28">
        <f t="shared" si="3"/>
        <v>29.408151625499059</v>
      </c>
      <c r="D28">
        <f t="shared" si="3"/>
        <v>21.676492262343405</v>
      </c>
      <c r="E28">
        <f t="shared" si="3"/>
        <v>39.681835523338869</v>
      </c>
      <c r="F28">
        <f t="shared" si="3"/>
        <v>43.42528614378395</v>
      </c>
      <c r="G28">
        <f t="shared" si="3"/>
        <v>28.141367623927742</v>
      </c>
    </row>
    <row r="29" spans="1:9" x14ac:dyDescent="0.3">
      <c r="B29">
        <f>(B28+C28)/2</f>
        <v>25.258610463600121</v>
      </c>
      <c r="C29">
        <f>STDEV(B28:C28)</f>
        <v>5.8683373887828783</v>
      </c>
      <c r="D29">
        <f>(D28+E28)/2</f>
        <v>30.679163892841139</v>
      </c>
      <c r="E29">
        <f>STDEV(D28:E28)</f>
        <v>12.731700317441383</v>
      </c>
      <c r="F29">
        <f>(F28+G28)/2</f>
        <v>35.78332688385585</v>
      </c>
      <c r="G29">
        <f>STDEV(F28:G28)</f>
        <v>10.807362428492974</v>
      </c>
    </row>
    <row r="31" spans="1:9" x14ac:dyDescent="0.3">
      <c r="A31" t="s">
        <v>114</v>
      </c>
      <c r="B31" t="s">
        <v>104</v>
      </c>
      <c r="C31" t="s">
        <v>103</v>
      </c>
      <c r="D31" t="s">
        <v>106</v>
      </c>
      <c r="E31" t="s">
        <v>107</v>
      </c>
      <c r="F31" t="s">
        <v>105</v>
      </c>
    </row>
    <row r="32" spans="1:9" x14ac:dyDescent="0.3">
      <c r="A32" t="s">
        <v>83</v>
      </c>
      <c r="B32">
        <f>8258/(8258+2639+199680)*100</f>
        <v>3.9216058733859827</v>
      </c>
      <c r="C32">
        <f>4965/(4965+1638+145950)*100</f>
        <v>3.2546065957404968</v>
      </c>
      <c r="D32">
        <f>(8258-2639)/(8258+2639)*100</f>
        <v>51.564650821326971</v>
      </c>
      <c r="E32">
        <f>(4965-1638)/(4965+1638)*100</f>
        <v>50.386188096319849</v>
      </c>
      <c r="F32">
        <f>STDEV(B32:C32)</f>
        <v>0.47163971226965179</v>
      </c>
      <c r="G32">
        <f>AVERAGE(B32:C32)</f>
        <v>3.5881062345632397</v>
      </c>
      <c r="I32">
        <f>AVERAGE(D32:E32)</f>
        <v>50.97541945882341</v>
      </c>
    </row>
    <row r="33" spans="1:16" x14ac:dyDescent="0.3">
      <c r="A33" t="s">
        <v>84</v>
      </c>
      <c r="B33">
        <f>12768/(12768+681+165007)*100</f>
        <v>7.1547048011834855</v>
      </c>
      <c r="C33">
        <f>10033/(10033+132254)*100</f>
        <v>7.0512415048458399</v>
      </c>
      <c r="D33">
        <f>(12678-681)/(12678+681)*100</f>
        <v>89.804626094767571</v>
      </c>
      <c r="E33">
        <v>100</v>
      </c>
      <c r="F33">
        <f>STDEV(B33:C33)</f>
        <v>7.3159598444262508E-2</v>
      </c>
      <c r="G33">
        <f>AVERAGE(B33:C33)</f>
        <v>7.1029731530146627</v>
      </c>
      <c r="I33">
        <f>AVERAGE(D33:E33)</f>
        <v>94.902313047383785</v>
      </c>
    </row>
    <row r="34" spans="1:16" x14ac:dyDescent="0.3">
      <c r="A34" t="s">
        <v>85</v>
      </c>
      <c r="B34" t="s">
        <v>8</v>
      </c>
      <c r="C34" t="s">
        <v>8</v>
      </c>
      <c r="D34" t="s">
        <v>8</v>
      </c>
      <c r="E34" t="s">
        <v>8</v>
      </c>
      <c r="F34" t="s">
        <v>8</v>
      </c>
    </row>
    <row r="35" spans="1:16" x14ac:dyDescent="0.3">
      <c r="A35" t="s">
        <v>97</v>
      </c>
    </row>
    <row r="36" spans="1:16" x14ac:dyDescent="0.3">
      <c r="A36" t="s">
        <v>24</v>
      </c>
      <c r="B36">
        <v>26803</v>
      </c>
      <c r="C36">
        <v>26840</v>
      </c>
      <c r="K36" t="s">
        <v>112</v>
      </c>
      <c r="L36" t="s">
        <v>113</v>
      </c>
      <c r="M36" t="s">
        <v>93</v>
      </c>
    </row>
    <row r="37" spans="1:16" x14ac:dyDescent="0.3">
      <c r="A37" t="s">
        <v>98</v>
      </c>
      <c r="B37">
        <v>1587</v>
      </c>
      <c r="C37">
        <v>1592</v>
      </c>
      <c r="J37" t="s">
        <v>83</v>
      </c>
      <c r="K37" s="15">
        <v>0.32924085052550001</v>
      </c>
      <c r="L37" s="15">
        <v>0.620311111750799</v>
      </c>
      <c r="M37" s="15">
        <v>0.25258610463600101</v>
      </c>
      <c r="N37" s="15">
        <v>9.5508528539964305E-2</v>
      </c>
      <c r="O37" s="15">
        <v>3.1780779865561201E-2</v>
      </c>
      <c r="P37" s="15">
        <v>5.8683373887828801E-2</v>
      </c>
    </row>
    <row r="38" spans="1:16" x14ac:dyDescent="0.3">
      <c r="A38" t="s">
        <v>94</v>
      </c>
      <c r="J38" t="s">
        <v>84</v>
      </c>
      <c r="K38" s="15">
        <v>0.42319253317621203</v>
      </c>
      <c r="L38" s="15">
        <v>0.452886296777257</v>
      </c>
      <c r="M38" s="15">
        <v>0.30679163892841099</v>
      </c>
      <c r="N38" s="15">
        <v>0.23331957083083599</v>
      </c>
      <c r="O38" s="15">
        <v>1.0688462180725901E-2</v>
      </c>
      <c r="P38" s="15">
        <v>0.127317003174414</v>
      </c>
    </row>
    <row r="39" spans="1:16" x14ac:dyDescent="0.3">
      <c r="A39" t="s">
        <v>95</v>
      </c>
      <c r="B39">
        <v>18479</v>
      </c>
      <c r="C39">
        <v>20000</v>
      </c>
      <c r="J39" t="s">
        <v>85</v>
      </c>
      <c r="K39" s="15">
        <v>0.58420871066598201</v>
      </c>
      <c r="L39" s="15">
        <v>0.48933109952229698</v>
      </c>
      <c r="M39" s="15">
        <v>0.35783326883855798</v>
      </c>
      <c r="N39" s="15">
        <v>0.109952008864467</v>
      </c>
      <c r="O39" s="15">
        <v>0.23520424535277601</v>
      </c>
      <c r="P39" s="15">
        <v>0.10807362428493</v>
      </c>
    </row>
    <row r="40" spans="1:16" x14ac:dyDescent="0.3">
      <c r="B40">
        <f>B36/(B36+B37+B39)*100</f>
        <v>57.187053276152675</v>
      </c>
      <c r="C40">
        <f>C36/(C36+C37+C39)*100</f>
        <v>55.417905517013544</v>
      </c>
      <c r="D40">
        <f>(B40+C40)/2</f>
        <v>56.302479396583109</v>
      </c>
      <c r="E40">
        <f>STDEV(B40:C40)</f>
        <v>1.2509763774082641</v>
      </c>
    </row>
    <row r="41" spans="1:16" x14ac:dyDescent="0.3">
      <c r="B41">
        <f>(B39-B37)/(B39+B37)*100</f>
        <v>84.182198744144316</v>
      </c>
      <c r="C41">
        <f>(C39-C37)/(C39+C37)*100</f>
        <v>85.253797702852907</v>
      </c>
      <c r="D41">
        <f>AVERAGE(B41:C41)</f>
        <v>84.717998223498611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94D0F-CD0A-EC4C-8F51-59A9B2CEEA9F}">
  <dimension ref="A1:S34"/>
  <sheetViews>
    <sheetView topLeftCell="E1" workbookViewId="0">
      <selection activeCell="P5" sqref="P5"/>
    </sheetView>
  </sheetViews>
  <sheetFormatPr defaultColWidth="11" defaultRowHeight="15.6" x14ac:dyDescent="0.3"/>
  <cols>
    <col min="1" max="1" width="25.59765625" customWidth="1"/>
    <col min="2" max="2" width="35.3984375" customWidth="1"/>
    <col min="3" max="3" width="48.5" customWidth="1"/>
    <col min="14" max="14" width="10.8984375" customWidth="1"/>
  </cols>
  <sheetData>
    <row r="1" spans="1:19" x14ac:dyDescent="0.3">
      <c r="A1" s="19">
        <v>45406</v>
      </c>
      <c r="B1" t="s">
        <v>262</v>
      </c>
    </row>
    <row r="2" spans="1:19" x14ac:dyDescent="0.3">
      <c r="A2" t="s">
        <v>260</v>
      </c>
      <c r="B2" t="s">
        <v>161</v>
      </c>
      <c r="C2" t="s">
        <v>263</v>
      </c>
    </row>
    <row r="3" spans="1:19" x14ac:dyDescent="0.3">
      <c r="A3" s="19"/>
      <c r="G3" t="s">
        <v>245</v>
      </c>
      <c r="N3" t="s">
        <v>83</v>
      </c>
      <c r="O3" t="s">
        <v>84</v>
      </c>
      <c r="P3" t="s">
        <v>85</v>
      </c>
    </row>
    <row r="4" spans="1:19" x14ac:dyDescent="0.3">
      <c r="A4" t="s">
        <v>217</v>
      </c>
      <c r="B4" t="s">
        <v>225</v>
      </c>
      <c r="C4" t="s">
        <v>226</v>
      </c>
      <c r="D4" t="s">
        <v>227</v>
      </c>
      <c r="E4" t="s">
        <v>228</v>
      </c>
      <c r="F4" t="s">
        <v>229</v>
      </c>
      <c r="G4" t="s">
        <v>258</v>
      </c>
      <c r="H4" t="s">
        <v>259</v>
      </c>
      <c r="M4" t="s">
        <v>112</v>
      </c>
      <c r="N4" s="15">
        <v>0.26429999999999998</v>
      </c>
      <c r="O4" s="23">
        <v>0.40570000000000001</v>
      </c>
      <c r="P4" s="23">
        <v>0.52959999999999996</v>
      </c>
      <c r="Q4" s="23">
        <v>1.3500000000000002E-2</v>
      </c>
      <c r="R4" s="23">
        <v>2.9900000000000003E-2</v>
      </c>
      <c r="S4" s="23">
        <v>6.9000000000000006E-2</v>
      </c>
    </row>
    <row r="5" spans="1:19" x14ac:dyDescent="0.3">
      <c r="A5" t="s">
        <v>253</v>
      </c>
      <c r="B5">
        <v>13.016</v>
      </c>
      <c r="C5">
        <v>92135</v>
      </c>
      <c r="D5">
        <v>94761</v>
      </c>
      <c r="E5">
        <v>88355</v>
      </c>
      <c r="F5">
        <v>124415</v>
      </c>
      <c r="G5">
        <v>57753</v>
      </c>
      <c r="H5">
        <v>53649</v>
      </c>
      <c r="J5" t="s">
        <v>126</v>
      </c>
      <c r="K5">
        <v>32.890999999999998</v>
      </c>
      <c r="M5" t="s">
        <v>113</v>
      </c>
      <c r="P5" s="23">
        <v>0.5877</v>
      </c>
      <c r="S5" s="30">
        <v>5.2999999999999999E-2</v>
      </c>
    </row>
    <row r="6" spans="1:19" x14ac:dyDescent="0.3">
      <c r="A6" t="s">
        <v>140</v>
      </c>
      <c r="B6" s="29">
        <v>22.100999999999999</v>
      </c>
      <c r="J6" t="s">
        <v>254</v>
      </c>
      <c r="K6">
        <v>21.6</v>
      </c>
      <c r="M6" t="s">
        <v>93</v>
      </c>
      <c r="N6" s="23">
        <v>0.34389999999999998</v>
      </c>
      <c r="O6" s="23">
        <v>0.33019999999999999</v>
      </c>
      <c r="P6" s="23">
        <v>0.4698</v>
      </c>
      <c r="Q6" s="23">
        <v>1.9699999999999999E-2</v>
      </c>
      <c r="R6" s="23">
        <v>3.6799999999999999E-2</v>
      </c>
      <c r="S6" s="23">
        <v>0.1075</v>
      </c>
    </row>
    <row r="7" spans="1:19" x14ac:dyDescent="0.3">
      <c r="A7" t="s">
        <v>257</v>
      </c>
      <c r="B7">
        <v>22.521999999999998</v>
      </c>
      <c r="C7">
        <v>31503</v>
      </c>
      <c r="D7">
        <v>35739</v>
      </c>
      <c r="E7">
        <v>65817</v>
      </c>
      <c r="F7">
        <v>77742</v>
      </c>
      <c r="G7">
        <v>79208</v>
      </c>
      <c r="H7">
        <v>49678</v>
      </c>
      <c r="J7" t="s">
        <v>255</v>
      </c>
      <c r="K7">
        <v>22.443999999999999</v>
      </c>
      <c r="N7" t="s">
        <v>112</v>
      </c>
      <c r="O7" t="s">
        <v>113</v>
      </c>
      <c r="P7" t="s">
        <v>93</v>
      </c>
    </row>
    <row r="8" spans="1:19" x14ac:dyDescent="0.3">
      <c r="B8" s="29"/>
      <c r="J8" t="s">
        <v>256</v>
      </c>
      <c r="K8">
        <v>22.521999999999998</v>
      </c>
      <c r="M8" t="s">
        <v>83</v>
      </c>
      <c r="N8" s="15">
        <v>0.26429999999999998</v>
      </c>
      <c r="O8">
        <v>0</v>
      </c>
      <c r="P8" s="23">
        <v>0.34389999999999998</v>
      </c>
    </row>
    <row r="9" spans="1:19" x14ac:dyDescent="0.3">
      <c r="A9" t="s">
        <v>234</v>
      </c>
      <c r="B9" s="29"/>
      <c r="C9" s="23">
        <f t="shared" ref="C9:H9" si="0">C7/(C7+C5)</f>
        <v>0.25480030411362203</v>
      </c>
      <c r="D9" s="23">
        <f t="shared" si="0"/>
        <v>0.27386206896551724</v>
      </c>
      <c r="E9" s="23">
        <f t="shared" si="0"/>
        <v>0.42690631243027266</v>
      </c>
      <c r="F9" s="23">
        <f t="shared" si="0"/>
        <v>0.38456249350752136</v>
      </c>
      <c r="G9" s="23">
        <f t="shared" si="0"/>
        <v>0.57832521666751846</v>
      </c>
      <c r="H9" s="23">
        <f t="shared" si="0"/>
        <v>0.48078430613489215</v>
      </c>
      <c r="M9" t="s">
        <v>84</v>
      </c>
      <c r="N9" s="23">
        <v>0.40570000000000001</v>
      </c>
      <c r="O9">
        <v>0</v>
      </c>
      <c r="P9" s="23">
        <v>0.33019999999999999</v>
      </c>
    </row>
    <row r="10" spans="1:19" x14ac:dyDescent="0.3">
      <c r="C10" s="15">
        <f>AVERAGE(C9:D9)</f>
        <v>0.26433118653956966</v>
      </c>
      <c r="D10" s="23">
        <f>STDEV(D9,C9)</f>
        <v>1.3478703188158483E-2</v>
      </c>
      <c r="E10" s="23">
        <f>AVERAGE(E9:F9)</f>
        <v>0.40573440296889701</v>
      </c>
      <c r="F10" s="23">
        <f t="shared" ref="F10" si="1">STDEV(F9,E9)</f>
        <v>2.9941601501612694E-2</v>
      </c>
      <c r="G10" s="23">
        <f>AVERAGE(G9:H9)</f>
        <v>0.52955476140120528</v>
      </c>
      <c r="H10" s="23">
        <f t="shared" ref="H10" si="2">STDEV(H9,G9)</f>
        <v>6.8971839280730404E-2</v>
      </c>
      <c r="M10" t="s">
        <v>85</v>
      </c>
      <c r="N10" s="23">
        <v>0.52959999999999996</v>
      </c>
      <c r="O10" s="23">
        <v>0.5877</v>
      </c>
      <c r="P10" s="23">
        <v>0.4698</v>
      </c>
    </row>
    <row r="11" spans="1:19" x14ac:dyDescent="0.3">
      <c r="B11" s="29"/>
      <c r="N11" s="23">
        <v>1.3500000000000002E-2</v>
      </c>
      <c r="O11" s="23"/>
      <c r="P11" s="23">
        <v>1.9699999999999999E-2</v>
      </c>
    </row>
    <row r="12" spans="1:19" x14ac:dyDescent="0.3">
      <c r="A12" s="19">
        <v>45406</v>
      </c>
      <c r="B12" t="s">
        <v>262</v>
      </c>
      <c r="N12" s="23">
        <v>2.9900000000000003E-2</v>
      </c>
      <c r="P12" s="23">
        <v>3.6799999999999999E-2</v>
      </c>
    </row>
    <row r="13" spans="1:19" x14ac:dyDescent="0.3">
      <c r="A13" t="s">
        <v>260</v>
      </c>
      <c r="B13" t="s">
        <v>162</v>
      </c>
      <c r="C13" t="s">
        <v>266</v>
      </c>
      <c r="N13" s="23">
        <v>6.9000000000000006E-2</v>
      </c>
      <c r="O13" s="23">
        <v>5.2999999999999999E-2</v>
      </c>
      <c r="P13" s="23">
        <v>0.1075</v>
      </c>
    </row>
    <row r="14" spans="1:19" x14ac:dyDescent="0.3">
      <c r="A14" s="19"/>
      <c r="C14" t="s">
        <v>245</v>
      </c>
    </row>
    <row r="15" spans="1:19" x14ac:dyDescent="0.3">
      <c r="A15" t="s">
        <v>217</v>
      </c>
      <c r="B15" t="s">
        <v>225</v>
      </c>
      <c r="C15" t="s">
        <v>258</v>
      </c>
      <c r="D15" t="s">
        <v>259</v>
      </c>
    </row>
    <row r="16" spans="1:19" x14ac:dyDescent="0.3">
      <c r="A16" t="s">
        <v>253</v>
      </c>
      <c r="B16">
        <v>13.016</v>
      </c>
      <c r="C16">
        <v>63651</v>
      </c>
      <c r="D16">
        <v>53649</v>
      </c>
      <c r="J16" t="s">
        <v>126</v>
      </c>
      <c r="K16">
        <v>32.890999999999998</v>
      </c>
    </row>
    <row r="17" spans="1:11" x14ac:dyDescent="0.3">
      <c r="A17" t="s">
        <v>140</v>
      </c>
      <c r="B17" s="29">
        <v>22.100999999999999</v>
      </c>
      <c r="J17" t="s">
        <v>254</v>
      </c>
      <c r="K17">
        <v>21.6</v>
      </c>
    </row>
    <row r="18" spans="1:11" x14ac:dyDescent="0.3">
      <c r="A18" t="s">
        <v>264</v>
      </c>
      <c r="B18">
        <v>22.44</v>
      </c>
      <c r="C18">
        <v>77875</v>
      </c>
      <c r="D18">
        <v>89483</v>
      </c>
      <c r="J18" t="s">
        <v>255</v>
      </c>
      <c r="K18">
        <v>22.443999999999999</v>
      </c>
    </row>
    <row r="19" spans="1:11" x14ac:dyDescent="0.3">
      <c r="B19" s="29"/>
      <c r="J19" t="s">
        <v>256</v>
      </c>
      <c r="K19">
        <v>22.521999999999998</v>
      </c>
    </row>
    <row r="20" spans="1:11" x14ac:dyDescent="0.3">
      <c r="A20" t="s">
        <v>234</v>
      </c>
      <c r="B20" s="29"/>
      <c r="C20" s="23">
        <f>C18/(C18+C16)</f>
        <v>0.55025225046987836</v>
      </c>
      <c r="D20" s="23">
        <f>D18/(D18+D16)</f>
        <v>0.62517815722549819</v>
      </c>
      <c r="E20" s="23"/>
      <c r="F20" s="23"/>
    </row>
    <row r="21" spans="1:11" x14ac:dyDescent="0.3">
      <c r="C21" s="23">
        <f>AVERAGE(C20:D20)</f>
        <v>0.58771520384768827</v>
      </c>
      <c r="D21" s="23">
        <f t="shared" ref="D21" si="3">STDEV(D20,C20)</f>
        <v>5.2980616753449734E-2</v>
      </c>
      <c r="E21" s="23"/>
      <c r="F21" s="23"/>
    </row>
    <row r="24" spans="1:11" x14ac:dyDescent="0.3">
      <c r="A24" s="19">
        <v>45406</v>
      </c>
      <c r="B24" t="s">
        <v>262</v>
      </c>
    </row>
    <row r="25" spans="1:11" x14ac:dyDescent="0.3">
      <c r="A25" t="s">
        <v>260</v>
      </c>
      <c r="B25" t="s">
        <v>161</v>
      </c>
      <c r="C25" t="s">
        <v>267</v>
      </c>
    </row>
    <row r="26" spans="1:11" x14ac:dyDescent="0.3">
      <c r="A26" s="19"/>
      <c r="G26" t="s">
        <v>245</v>
      </c>
    </row>
    <row r="27" spans="1:11" x14ac:dyDescent="0.3">
      <c r="A27" t="s">
        <v>217</v>
      </c>
      <c r="B27" t="s">
        <v>225</v>
      </c>
      <c r="C27" t="s">
        <v>226</v>
      </c>
      <c r="D27" t="s">
        <v>227</v>
      </c>
      <c r="E27" t="s">
        <v>228</v>
      </c>
      <c r="F27" t="s">
        <v>229</v>
      </c>
      <c r="G27" t="s">
        <v>258</v>
      </c>
      <c r="H27" t="s">
        <v>259</v>
      </c>
    </row>
    <row r="28" spans="1:11" x14ac:dyDescent="0.3">
      <c r="A28" t="s">
        <v>253</v>
      </c>
      <c r="B28">
        <v>13.016</v>
      </c>
      <c r="C28">
        <v>89682</v>
      </c>
      <c r="D28">
        <v>96031</v>
      </c>
      <c r="E28">
        <v>101376</v>
      </c>
      <c r="F28">
        <v>124415</v>
      </c>
      <c r="G28">
        <v>50687</v>
      </c>
      <c r="H28">
        <v>70870</v>
      </c>
      <c r="J28" t="s">
        <v>126</v>
      </c>
      <c r="K28">
        <v>32.890999999999998</v>
      </c>
    </row>
    <row r="29" spans="1:11" x14ac:dyDescent="0.3">
      <c r="A29" t="s">
        <v>140</v>
      </c>
      <c r="B29" s="29">
        <v>22.100999999999999</v>
      </c>
      <c r="J29" t="s">
        <v>254</v>
      </c>
      <c r="K29">
        <v>21.6</v>
      </c>
    </row>
    <row r="30" spans="1:11" x14ac:dyDescent="0.3">
      <c r="A30" t="s">
        <v>265</v>
      </c>
      <c r="B30">
        <v>21.6</v>
      </c>
      <c r="C30">
        <v>44160</v>
      </c>
      <c r="D30">
        <v>53517</v>
      </c>
      <c r="E30">
        <v>44319</v>
      </c>
      <c r="F30">
        <v>68830</v>
      </c>
      <c r="G30">
        <v>60913</v>
      </c>
      <c r="H30">
        <v>46047</v>
      </c>
      <c r="J30" t="s">
        <v>255</v>
      </c>
      <c r="K30">
        <v>22.443999999999999</v>
      </c>
    </row>
    <row r="31" spans="1:11" x14ac:dyDescent="0.3">
      <c r="B31" s="29"/>
      <c r="J31" t="s">
        <v>256</v>
      </c>
      <c r="K31">
        <v>22.521999999999998</v>
      </c>
    </row>
    <row r="32" spans="1:11" x14ac:dyDescent="0.3">
      <c r="A32" t="s">
        <v>234</v>
      </c>
      <c r="B32" s="29"/>
      <c r="C32" s="23">
        <f t="shared" ref="C32:H32" si="4">C30/(C30+C28)</f>
        <v>0.32994127403953916</v>
      </c>
      <c r="D32" s="23">
        <f t="shared" si="4"/>
        <v>0.357858346484072</v>
      </c>
      <c r="E32" s="23">
        <f t="shared" si="4"/>
        <v>0.30419026047565118</v>
      </c>
      <c r="F32" s="23">
        <f t="shared" si="4"/>
        <v>0.35617997878340968</v>
      </c>
      <c r="G32" s="23">
        <f t="shared" si="4"/>
        <v>0.54581541218637997</v>
      </c>
      <c r="H32" s="23">
        <f t="shared" si="4"/>
        <v>0.39384349581326922</v>
      </c>
    </row>
    <row r="33" spans="2:8" x14ac:dyDescent="0.3">
      <c r="C33" s="15">
        <f>AVERAGE(C32:D32)</f>
        <v>0.34389981026180561</v>
      </c>
      <c r="D33" s="23">
        <f>STDEV(D32,C32)</f>
        <v>1.974035123640528E-2</v>
      </c>
      <c r="E33" s="23">
        <f>AVERAGE(E32:F32)</f>
        <v>0.33018511962953045</v>
      </c>
      <c r="F33" s="23">
        <f t="shared" ref="F33" si="5">STDEV(F32,E32)</f>
        <v>3.6762282367394435E-2</v>
      </c>
      <c r="G33" s="23">
        <f>AVERAGE(G32:H32)</f>
        <v>0.46982945399982456</v>
      </c>
      <c r="H33" s="23">
        <f t="shared" ref="H33" si="6">STDEV(H32,G32)</f>
        <v>0.10746037261734183</v>
      </c>
    </row>
    <row r="34" spans="2:8" x14ac:dyDescent="0.3">
      <c r="B34" s="29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21AFA-89FD-2843-B4EC-60943F35994C}">
  <dimension ref="A1:F14"/>
  <sheetViews>
    <sheetView workbookViewId="0">
      <selection activeCell="A4" sqref="A4:F7"/>
    </sheetView>
  </sheetViews>
  <sheetFormatPr defaultColWidth="11" defaultRowHeight="15.6" x14ac:dyDescent="0.3"/>
  <sheetData>
    <row r="1" spans="1:6" x14ac:dyDescent="0.3">
      <c r="A1" s="19">
        <v>45435</v>
      </c>
      <c r="B1" t="s">
        <v>287</v>
      </c>
    </row>
    <row r="2" spans="1:6" x14ac:dyDescent="0.3">
      <c r="A2" t="s">
        <v>288</v>
      </c>
    </row>
    <row r="3" spans="1:6" x14ac:dyDescent="0.3">
      <c r="A3" t="s">
        <v>217</v>
      </c>
      <c r="B3" t="s">
        <v>225</v>
      </c>
      <c r="C3" t="s">
        <v>289</v>
      </c>
      <c r="D3" t="s">
        <v>290</v>
      </c>
      <c r="E3" s="2" t="s">
        <v>291</v>
      </c>
      <c r="F3" s="2" t="s">
        <v>292</v>
      </c>
    </row>
    <row r="4" spans="1:6" x14ac:dyDescent="0.3">
      <c r="A4" t="s">
        <v>247</v>
      </c>
      <c r="B4">
        <v>32.377000000000002</v>
      </c>
      <c r="C4">
        <v>0</v>
      </c>
      <c r="D4">
        <v>0</v>
      </c>
      <c r="E4">
        <v>0</v>
      </c>
    </row>
    <row r="6" spans="1:6" x14ac:dyDescent="0.3">
      <c r="A6" t="s">
        <v>285</v>
      </c>
      <c r="B6">
        <v>41.613</v>
      </c>
      <c r="C6">
        <v>0</v>
      </c>
      <c r="D6">
        <v>0</v>
      </c>
    </row>
    <row r="7" spans="1:6" x14ac:dyDescent="0.3">
      <c r="A7" t="s">
        <v>286</v>
      </c>
      <c r="B7" s="29">
        <v>42.430999999999997</v>
      </c>
      <c r="C7">
        <v>0</v>
      </c>
      <c r="D7">
        <v>0</v>
      </c>
    </row>
    <row r="8" spans="1:6" x14ac:dyDescent="0.3">
      <c r="A8" t="s">
        <v>233</v>
      </c>
      <c r="B8">
        <v>51.491999999999997</v>
      </c>
      <c r="C8">
        <v>0</v>
      </c>
      <c r="D8">
        <v>0</v>
      </c>
    </row>
    <row r="9" spans="1:6" x14ac:dyDescent="0.3">
      <c r="A9" t="s">
        <v>98</v>
      </c>
      <c r="B9">
        <v>51.759</v>
      </c>
      <c r="C9">
        <v>10150</v>
      </c>
      <c r="D9">
        <v>7517</v>
      </c>
      <c r="E9">
        <v>9405</v>
      </c>
      <c r="F9">
        <v>7850</v>
      </c>
    </row>
    <row r="10" spans="1:6" x14ac:dyDescent="0.3">
      <c r="A10" t="s">
        <v>193</v>
      </c>
      <c r="B10" s="29">
        <v>52.363999999999997</v>
      </c>
    </row>
    <row r="11" spans="1:6" x14ac:dyDescent="0.3">
      <c r="B11" s="29">
        <v>52.716999999999999</v>
      </c>
      <c r="D11">
        <v>5468</v>
      </c>
    </row>
    <row r="12" spans="1:6" x14ac:dyDescent="0.3">
      <c r="A12" t="s">
        <v>235</v>
      </c>
      <c r="B12" s="29">
        <v>19.661999999999999</v>
      </c>
    </row>
    <row r="13" spans="1:6" x14ac:dyDescent="0.3">
      <c r="A13" t="s">
        <v>234</v>
      </c>
      <c r="B13" s="29"/>
      <c r="C13" s="23">
        <f>(C11+C9)/(C11+C9+C6)</f>
        <v>1</v>
      </c>
      <c r="D13" s="23">
        <f>(D11+D9)/(D11+D9+D6)</f>
        <v>1</v>
      </c>
      <c r="E13" s="23">
        <f>(E11+E9)/(E11+E9+E6)</f>
        <v>1</v>
      </c>
      <c r="F13" s="23">
        <f>(F11+F9)/(F11+F9+F6)</f>
        <v>1</v>
      </c>
    </row>
    <row r="14" spans="1:6" x14ac:dyDescent="0.3">
      <c r="C14" s="15">
        <f>AVERAGE(C13:D13)</f>
        <v>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69053-7DFC-844F-8405-B985931D492D}">
  <dimension ref="A1:I127"/>
  <sheetViews>
    <sheetView topLeftCell="A95" workbookViewId="0">
      <selection activeCell="B120" sqref="B120:B123"/>
    </sheetView>
  </sheetViews>
  <sheetFormatPr defaultColWidth="11" defaultRowHeight="15.6" x14ac:dyDescent="0.3"/>
  <cols>
    <col min="1" max="1" width="41.3984375" customWidth="1"/>
    <col min="2" max="2" width="29.09765625" customWidth="1"/>
  </cols>
  <sheetData>
    <row r="1" spans="1:9" x14ac:dyDescent="0.3">
      <c r="A1" s="19">
        <v>45398</v>
      </c>
      <c r="B1" t="s">
        <v>246</v>
      </c>
    </row>
    <row r="2" spans="1:9" x14ac:dyDescent="0.3">
      <c r="A2" t="s">
        <v>242</v>
      </c>
      <c r="B2" t="s">
        <v>244</v>
      </c>
    </row>
    <row r="3" spans="1:9" x14ac:dyDescent="0.3">
      <c r="A3" s="19"/>
      <c r="G3" t="s">
        <v>245</v>
      </c>
    </row>
    <row r="4" spans="1:9" x14ac:dyDescent="0.3">
      <c r="A4" t="s">
        <v>217</v>
      </c>
      <c r="B4" t="s">
        <v>225</v>
      </c>
      <c r="C4" t="s">
        <v>226</v>
      </c>
      <c r="D4" t="s">
        <v>227</v>
      </c>
    </row>
    <row r="5" spans="1:9" x14ac:dyDescent="0.3">
      <c r="A5" t="s">
        <v>243</v>
      </c>
      <c r="B5">
        <v>17.466999999999999</v>
      </c>
      <c r="C5">
        <v>0</v>
      </c>
      <c r="D5">
        <v>0</v>
      </c>
    </row>
    <row r="6" spans="1:9" x14ac:dyDescent="0.3">
      <c r="A6" t="s">
        <v>247</v>
      </c>
      <c r="B6" s="29">
        <v>11.932</v>
      </c>
      <c r="C6">
        <v>5861</v>
      </c>
      <c r="D6">
        <v>4064</v>
      </c>
    </row>
    <row r="7" spans="1:9" x14ac:dyDescent="0.3">
      <c r="A7" t="s">
        <v>248</v>
      </c>
      <c r="B7" s="29">
        <v>12.108000000000001</v>
      </c>
      <c r="C7">
        <v>0</v>
      </c>
      <c r="D7">
        <v>0</v>
      </c>
    </row>
    <row r="8" spans="1:9" x14ac:dyDescent="0.3">
      <c r="A8" t="s">
        <v>233</v>
      </c>
      <c r="B8">
        <v>17.036000000000001</v>
      </c>
      <c r="C8">
        <v>0</v>
      </c>
      <c r="D8">
        <v>0</v>
      </c>
    </row>
    <row r="9" spans="1:9" x14ac:dyDescent="0.3">
      <c r="A9" t="s">
        <v>98</v>
      </c>
      <c r="B9">
        <v>17.291</v>
      </c>
      <c r="C9">
        <v>7368</v>
      </c>
      <c r="D9">
        <v>0</v>
      </c>
      <c r="G9" t="s">
        <v>295</v>
      </c>
      <c r="H9">
        <v>51.9</v>
      </c>
      <c r="I9" t="s">
        <v>293</v>
      </c>
    </row>
    <row r="10" spans="1:9" x14ac:dyDescent="0.3">
      <c r="A10" t="s">
        <v>193</v>
      </c>
      <c r="B10" s="29">
        <v>17.451000000000001</v>
      </c>
      <c r="C10">
        <v>0</v>
      </c>
      <c r="D10">
        <v>0</v>
      </c>
    </row>
    <row r="11" spans="1:9" x14ac:dyDescent="0.3">
      <c r="B11" s="29"/>
    </row>
    <row r="12" spans="1:9" x14ac:dyDescent="0.3">
      <c r="A12" t="s">
        <v>235</v>
      </c>
      <c r="B12" s="29">
        <v>19.661999999999999</v>
      </c>
    </row>
    <row r="13" spans="1:9" x14ac:dyDescent="0.3">
      <c r="A13" t="s">
        <v>234</v>
      </c>
      <c r="B13" s="29"/>
      <c r="C13" s="23">
        <f>C9/(C9+C6)</f>
        <v>0.55695819789855616</v>
      </c>
      <c r="D13" s="16">
        <v>0</v>
      </c>
      <c r="E13" s="29"/>
      <c r="F13" s="29"/>
    </row>
    <row r="17" spans="1:7" x14ac:dyDescent="0.3">
      <c r="A17" s="19">
        <v>45407</v>
      </c>
      <c r="B17" t="s">
        <v>246</v>
      </c>
    </row>
    <row r="18" spans="1:7" x14ac:dyDescent="0.3">
      <c r="A18" t="s">
        <v>242</v>
      </c>
      <c r="B18" t="s">
        <v>244</v>
      </c>
    </row>
    <row r="19" spans="1:7" x14ac:dyDescent="0.3">
      <c r="A19" s="19"/>
      <c r="G19">
        <v>24</v>
      </c>
    </row>
    <row r="20" spans="1:7" x14ac:dyDescent="0.3">
      <c r="A20" t="s">
        <v>217</v>
      </c>
      <c r="B20" t="s">
        <v>225</v>
      </c>
      <c r="C20" t="s">
        <v>226</v>
      </c>
      <c r="D20" t="s">
        <v>227</v>
      </c>
    </row>
    <row r="21" spans="1:7" x14ac:dyDescent="0.3">
      <c r="A21" t="s">
        <v>243</v>
      </c>
      <c r="B21">
        <v>17.466999999999999</v>
      </c>
      <c r="C21">
        <v>0</v>
      </c>
      <c r="D21">
        <v>0</v>
      </c>
    </row>
    <row r="22" spans="1:7" x14ac:dyDescent="0.3">
      <c r="A22" t="s">
        <v>247</v>
      </c>
      <c r="B22" s="29">
        <v>11.932</v>
      </c>
      <c r="C22">
        <v>5598</v>
      </c>
      <c r="D22">
        <v>9223</v>
      </c>
      <c r="G22" s="16">
        <f>4719/(4719+1250+3488)</f>
        <v>0.49899545310352122</v>
      </c>
    </row>
    <row r="23" spans="1:7" x14ac:dyDescent="0.3">
      <c r="A23" t="s">
        <v>294</v>
      </c>
      <c r="B23" s="29">
        <v>13.6</v>
      </c>
      <c r="C23">
        <v>2607</v>
      </c>
      <c r="D23">
        <v>3935</v>
      </c>
    </row>
    <row r="24" spans="1:7" x14ac:dyDescent="0.3">
      <c r="A24" t="s">
        <v>233</v>
      </c>
      <c r="B24">
        <v>17.036000000000001</v>
      </c>
      <c r="C24">
        <v>0</v>
      </c>
      <c r="D24">
        <v>0</v>
      </c>
    </row>
    <row r="25" spans="1:7" x14ac:dyDescent="0.3">
      <c r="A25" t="s">
        <v>98</v>
      </c>
      <c r="B25">
        <v>17.291</v>
      </c>
      <c r="C25">
        <v>10642</v>
      </c>
      <c r="D25">
        <v>14701</v>
      </c>
    </row>
    <row r="26" spans="1:7" x14ac:dyDescent="0.3">
      <c r="A26" t="s">
        <v>193</v>
      </c>
      <c r="B26" s="29">
        <v>17.451000000000001</v>
      </c>
      <c r="C26">
        <v>0</v>
      </c>
      <c r="D26">
        <v>0</v>
      </c>
    </row>
    <row r="27" spans="1:7" x14ac:dyDescent="0.3">
      <c r="B27" s="29"/>
    </row>
    <row r="28" spans="1:7" x14ac:dyDescent="0.3">
      <c r="A28" t="s">
        <v>235</v>
      </c>
      <c r="B28" s="29">
        <v>19.661999999999999</v>
      </c>
    </row>
    <row r="29" spans="1:7" x14ac:dyDescent="0.3">
      <c r="A29" t="s">
        <v>234</v>
      </c>
      <c r="B29" s="29"/>
      <c r="C29" s="23">
        <f>C25/(C25+C22+C23)</f>
        <v>0.56465219928901156</v>
      </c>
      <c r="D29" s="23">
        <f>D25/(D25+D22+D23)</f>
        <v>0.52769302559316555</v>
      </c>
      <c r="E29" s="23">
        <f>STDEV(C29:D29)</f>
        <v>2.6134082347384183E-2</v>
      </c>
      <c r="F29" s="29"/>
    </row>
    <row r="30" spans="1:7" x14ac:dyDescent="0.3">
      <c r="C30" s="15">
        <f>AVERAGE(C29:D29)</f>
        <v>0.54617261244108861</v>
      </c>
    </row>
    <row r="32" spans="1:7" x14ac:dyDescent="0.3">
      <c r="A32" t="s">
        <v>250</v>
      </c>
      <c r="B32" t="s">
        <v>225</v>
      </c>
      <c r="C32" t="s">
        <v>226</v>
      </c>
      <c r="D32" t="s">
        <v>227</v>
      </c>
    </row>
    <row r="33" spans="1:4" x14ac:dyDescent="0.3">
      <c r="A33" t="s">
        <v>268</v>
      </c>
      <c r="B33">
        <v>7.6989999999999998</v>
      </c>
      <c r="C33">
        <v>39982</v>
      </c>
      <c r="D33">
        <v>48477</v>
      </c>
    </row>
    <row r="34" spans="1:4" x14ac:dyDescent="0.3">
      <c r="A34" t="s">
        <v>269</v>
      </c>
      <c r="B34">
        <v>7.7220000000000004</v>
      </c>
      <c r="C34">
        <v>3016</v>
      </c>
      <c r="D34">
        <v>3874</v>
      </c>
    </row>
    <row r="35" spans="1:4" x14ac:dyDescent="0.3">
      <c r="A35" t="s">
        <v>233</v>
      </c>
      <c r="B35">
        <v>17.728000000000002</v>
      </c>
      <c r="C35">
        <v>1561</v>
      </c>
      <c r="D35">
        <v>1858</v>
      </c>
    </row>
    <row r="36" spans="1:4" x14ac:dyDescent="0.3">
      <c r="C36" s="23">
        <f>C35/(C35+C34+C33)</f>
        <v>3.5032204492919501E-2</v>
      </c>
      <c r="D36" s="23">
        <f>D35/(D35+D34+D33)</f>
        <v>3.427475142504012E-2</v>
      </c>
    </row>
    <row r="37" spans="1:4" x14ac:dyDescent="0.3">
      <c r="C37" s="15">
        <f>AVERAGE(C36:D36)</f>
        <v>3.4653477958979814E-2</v>
      </c>
    </row>
    <row r="41" spans="1:4" x14ac:dyDescent="0.3">
      <c r="A41" s="19">
        <v>45415</v>
      </c>
      <c r="B41" t="s">
        <v>275</v>
      </c>
    </row>
    <row r="42" spans="1:4" x14ac:dyDescent="0.3">
      <c r="A42" t="s">
        <v>274</v>
      </c>
    </row>
    <row r="43" spans="1:4" x14ac:dyDescent="0.3">
      <c r="A43" t="s">
        <v>280</v>
      </c>
      <c r="B43">
        <v>11.926</v>
      </c>
    </row>
    <row r="44" spans="1:4" x14ac:dyDescent="0.3">
      <c r="A44" t="s">
        <v>281</v>
      </c>
    </row>
    <row r="45" spans="1:4" x14ac:dyDescent="0.3">
      <c r="A45" t="s">
        <v>283</v>
      </c>
      <c r="B45">
        <v>13.5</v>
      </c>
    </row>
    <row r="46" spans="1:4" x14ac:dyDescent="0.3">
      <c r="A46" t="s">
        <v>282</v>
      </c>
      <c r="B46">
        <v>13.656000000000001</v>
      </c>
    </row>
    <row r="47" spans="1:4" x14ac:dyDescent="0.3">
      <c r="A47" t="s">
        <v>233</v>
      </c>
      <c r="B47">
        <v>14.8</v>
      </c>
    </row>
    <row r="48" spans="1:4" x14ac:dyDescent="0.3">
      <c r="A48" t="s">
        <v>98</v>
      </c>
      <c r="B48">
        <v>15.2</v>
      </c>
    </row>
    <row r="49" spans="1:4" x14ac:dyDescent="0.3">
      <c r="A49" t="s">
        <v>193</v>
      </c>
      <c r="B49" s="29">
        <v>15.8</v>
      </c>
    </row>
    <row r="50" spans="1:4" x14ac:dyDescent="0.3">
      <c r="A50" t="s">
        <v>194</v>
      </c>
      <c r="B50" s="29">
        <v>16</v>
      </c>
    </row>
    <row r="51" spans="1:4" x14ac:dyDescent="0.3">
      <c r="A51" t="s">
        <v>243</v>
      </c>
      <c r="B51">
        <v>17.466999999999999</v>
      </c>
    </row>
    <row r="58" spans="1:4" x14ac:dyDescent="0.3">
      <c r="A58" t="s">
        <v>19</v>
      </c>
    </row>
    <row r="59" spans="1:4" x14ac:dyDescent="0.3">
      <c r="A59" s="19">
        <v>45420</v>
      </c>
      <c r="B59" t="s">
        <v>275</v>
      </c>
    </row>
    <row r="60" spans="1:4" x14ac:dyDescent="0.3">
      <c r="A60" t="s">
        <v>243</v>
      </c>
      <c r="B60" t="s">
        <v>284</v>
      </c>
      <c r="C60" t="s">
        <v>226</v>
      </c>
      <c r="D60" t="s">
        <v>227</v>
      </c>
    </row>
    <row r="61" spans="1:4" x14ac:dyDescent="0.3">
      <c r="A61" t="s">
        <v>280</v>
      </c>
      <c r="B61">
        <v>11.926</v>
      </c>
      <c r="C61">
        <v>3594</v>
      </c>
      <c r="D61">
        <v>3204</v>
      </c>
    </row>
    <row r="62" spans="1:4" x14ac:dyDescent="0.3">
      <c r="A62" t="s">
        <v>281</v>
      </c>
    </row>
    <row r="63" spans="1:4" x14ac:dyDescent="0.3">
      <c r="A63" t="s">
        <v>283</v>
      </c>
      <c r="B63">
        <v>13.5</v>
      </c>
    </row>
    <row r="64" spans="1:4" x14ac:dyDescent="0.3">
      <c r="A64" t="s">
        <v>282</v>
      </c>
      <c r="B64">
        <v>13.656000000000001</v>
      </c>
      <c r="C64">
        <v>2318</v>
      </c>
      <c r="D64">
        <v>1819</v>
      </c>
    </row>
    <row r="65" spans="1:4" x14ac:dyDescent="0.3">
      <c r="A65" t="s">
        <v>233</v>
      </c>
      <c r="B65">
        <v>14.8</v>
      </c>
    </row>
    <row r="66" spans="1:4" x14ac:dyDescent="0.3">
      <c r="A66" t="s">
        <v>98</v>
      </c>
      <c r="B66">
        <v>15.2</v>
      </c>
    </row>
    <row r="67" spans="1:4" x14ac:dyDescent="0.3">
      <c r="A67" t="s">
        <v>193</v>
      </c>
      <c r="B67" s="29">
        <v>15.8</v>
      </c>
      <c r="C67">
        <v>1265</v>
      </c>
      <c r="D67">
        <v>1265</v>
      </c>
    </row>
    <row r="68" spans="1:4" x14ac:dyDescent="0.3">
      <c r="A68" t="s">
        <v>194</v>
      </c>
      <c r="B68" s="29">
        <v>16</v>
      </c>
    </row>
    <row r="69" spans="1:4" x14ac:dyDescent="0.3">
      <c r="A69" t="s">
        <v>243</v>
      </c>
      <c r="B69">
        <v>17.466999999999999</v>
      </c>
    </row>
    <row r="70" spans="1:4" x14ac:dyDescent="0.3">
      <c r="A70" t="s">
        <v>159</v>
      </c>
      <c r="C70" s="22">
        <f>C67/(C67+C64+C61)</f>
        <v>0.17625748920161627</v>
      </c>
      <c r="D70" s="22">
        <f>D67/(D67+D64+D61)</f>
        <v>0.201176844783715</v>
      </c>
    </row>
    <row r="71" spans="1:4" x14ac:dyDescent="0.3">
      <c r="C71" s="15">
        <f>AVERAGE(C70:D70)</f>
        <v>0.18871716699266564</v>
      </c>
      <c r="D71" s="22">
        <f>STDEV(C70:D70)</f>
        <v>1.762064531490086E-2</v>
      </c>
    </row>
    <row r="73" spans="1:4" x14ac:dyDescent="0.3">
      <c r="A73" t="s">
        <v>19</v>
      </c>
    </row>
    <row r="74" spans="1:4" x14ac:dyDescent="0.3">
      <c r="A74" s="19">
        <v>45420</v>
      </c>
      <c r="B74" t="s">
        <v>275</v>
      </c>
    </row>
    <row r="75" spans="1:4" x14ac:dyDescent="0.3">
      <c r="A75" t="s">
        <v>243</v>
      </c>
      <c r="B75" t="s">
        <v>284</v>
      </c>
      <c r="C75" t="s">
        <v>228</v>
      </c>
      <c r="D75" t="s">
        <v>229</v>
      </c>
    </row>
    <row r="76" spans="1:4" x14ac:dyDescent="0.3">
      <c r="A76" t="s">
        <v>280</v>
      </c>
      <c r="B76">
        <v>11.926</v>
      </c>
    </row>
    <row r="77" spans="1:4" x14ac:dyDescent="0.3">
      <c r="A77" t="s">
        <v>281</v>
      </c>
    </row>
    <row r="78" spans="1:4" x14ac:dyDescent="0.3">
      <c r="A78" t="s">
        <v>283</v>
      </c>
      <c r="B78">
        <v>13.5</v>
      </c>
    </row>
    <row r="79" spans="1:4" x14ac:dyDescent="0.3">
      <c r="A79" t="s">
        <v>282</v>
      </c>
      <c r="B79">
        <v>13.656000000000001</v>
      </c>
      <c r="C79">
        <v>2414</v>
      </c>
      <c r="D79">
        <v>2914</v>
      </c>
    </row>
    <row r="80" spans="1:4" x14ac:dyDescent="0.3">
      <c r="A80" t="s">
        <v>233</v>
      </c>
      <c r="B80">
        <v>14.8</v>
      </c>
    </row>
    <row r="81" spans="1:4" x14ac:dyDescent="0.3">
      <c r="A81" t="s">
        <v>98</v>
      </c>
      <c r="B81">
        <v>15.2</v>
      </c>
      <c r="C81">
        <v>2528</v>
      </c>
      <c r="D81">
        <v>3003</v>
      </c>
    </row>
    <row r="82" spans="1:4" x14ac:dyDescent="0.3">
      <c r="A82" t="s">
        <v>193</v>
      </c>
      <c r="B82" s="29">
        <v>15.8</v>
      </c>
      <c r="C82">
        <v>1294</v>
      </c>
      <c r="D82">
        <v>1564</v>
      </c>
    </row>
    <row r="83" spans="1:4" x14ac:dyDescent="0.3">
      <c r="A83" t="s">
        <v>194</v>
      </c>
      <c r="B83" s="29">
        <v>16</v>
      </c>
    </row>
    <row r="84" spans="1:4" x14ac:dyDescent="0.3">
      <c r="A84" t="s">
        <v>243</v>
      </c>
      <c r="B84">
        <v>17.466999999999999</v>
      </c>
      <c r="D84">
        <v>1254</v>
      </c>
    </row>
    <row r="85" spans="1:4" x14ac:dyDescent="0.3">
      <c r="A85" t="s">
        <v>159</v>
      </c>
      <c r="C85" s="22">
        <f>(C82+C81)/(C82+C79+C76+C81)</f>
        <v>0.61289288005131493</v>
      </c>
      <c r="D85" s="22">
        <f>(D82+D81)/(D82+D79+D84+D81)</f>
        <v>0.52283915283342874</v>
      </c>
    </row>
    <row r="86" spans="1:4" x14ac:dyDescent="0.3">
      <c r="C86" s="15">
        <f>AVERAGE(C85:D85)</f>
        <v>0.56786601644237189</v>
      </c>
      <c r="D86" s="22">
        <f>STDEV(C85:D85)</f>
        <v>6.3677601186890892E-2</v>
      </c>
    </row>
    <row r="88" spans="1:4" x14ac:dyDescent="0.3">
      <c r="A88" t="s">
        <v>98</v>
      </c>
      <c r="B88">
        <v>15.2</v>
      </c>
    </row>
    <row r="89" spans="1:4" x14ac:dyDescent="0.3">
      <c r="A89" t="s">
        <v>193</v>
      </c>
      <c r="B89" s="29">
        <v>15.8</v>
      </c>
      <c r="C89">
        <f>C81/(C81+C82)</f>
        <v>0.66143380429094711</v>
      </c>
      <c r="D89">
        <f>D81/(D81+D82)</f>
        <v>0.65754324501861183</v>
      </c>
    </row>
    <row r="90" spans="1:4" x14ac:dyDescent="0.3">
      <c r="B90" s="29"/>
    </row>
    <row r="96" spans="1:4" x14ac:dyDescent="0.3">
      <c r="A96" s="19">
        <v>45420</v>
      </c>
      <c r="B96" t="s">
        <v>287</v>
      </c>
    </row>
    <row r="97" spans="1:6" x14ac:dyDescent="0.3">
      <c r="A97" t="s">
        <v>242</v>
      </c>
      <c r="B97" t="s">
        <v>244</v>
      </c>
      <c r="F97" t="s">
        <v>297</v>
      </c>
    </row>
    <row r="98" spans="1:6" x14ac:dyDescent="0.3">
      <c r="A98" t="s">
        <v>217</v>
      </c>
      <c r="B98" t="s">
        <v>225</v>
      </c>
      <c r="C98" t="s">
        <v>228</v>
      </c>
      <c r="D98" t="s">
        <v>229</v>
      </c>
    </row>
    <row r="99" spans="1:6" x14ac:dyDescent="0.3">
      <c r="A99" t="s">
        <v>247</v>
      </c>
      <c r="B99">
        <v>32.377000000000002</v>
      </c>
    </row>
    <row r="100" spans="1:6" x14ac:dyDescent="0.3">
      <c r="A100" t="s">
        <v>248</v>
      </c>
      <c r="B100">
        <v>33.154000000000003</v>
      </c>
      <c r="C100">
        <v>5974</v>
      </c>
      <c r="D100">
        <v>11576</v>
      </c>
    </row>
    <row r="101" spans="1:6" x14ac:dyDescent="0.3">
      <c r="A101" t="s">
        <v>285</v>
      </c>
      <c r="B101">
        <v>41.613</v>
      </c>
    </row>
    <row r="102" spans="1:6" x14ac:dyDescent="0.3">
      <c r="A102" t="s">
        <v>286</v>
      </c>
      <c r="B102" s="29">
        <v>42.430999999999997</v>
      </c>
      <c r="C102">
        <v>0</v>
      </c>
      <c r="D102">
        <v>0</v>
      </c>
    </row>
    <row r="103" spans="1:6" x14ac:dyDescent="0.3">
      <c r="A103" t="s">
        <v>233</v>
      </c>
      <c r="B103">
        <v>51.491999999999997</v>
      </c>
      <c r="C103">
        <v>0</v>
      </c>
      <c r="D103">
        <v>0</v>
      </c>
    </row>
    <row r="104" spans="1:6" x14ac:dyDescent="0.3">
      <c r="A104" t="s">
        <v>98</v>
      </c>
      <c r="B104">
        <v>51.901000000000003</v>
      </c>
    </row>
    <row r="105" spans="1:6" x14ac:dyDescent="0.3">
      <c r="A105" t="s">
        <v>193</v>
      </c>
      <c r="B105" s="29">
        <v>52.363999999999997</v>
      </c>
      <c r="C105">
        <v>8515</v>
      </c>
      <c r="D105">
        <v>5591</v>
      </c>
    </row>
    <row r="106" spans="1:6" x14ac:dyDescent="0.3">
      <c r="B106" s="29">
        <v>52.716999999999999</v>
      </c>
    </row>
    <row r="107" spans="1:6" x14ac:dyDescent="0.3">
      <c r="A107" t="s">
        <v>235</v>
      </c>
      <c r="B107" s="29">
        <v>19.661999999999999</v>
      </c>
    </row>
    <row r="108" spans="1:6" x14ac:dyDescent="0.3">
      <c r="A108" t="s">
        <v>234</v>
      </c>
      <c r="B108" s="29"/>
      <c r="C108" s="23">
        <f>C105/(C105+C100)</f>
        <v>0.58768721098764576</v>
      </c>
      <c r="D108" s="23">
        <f>D105/(D105+D100)</f>
        <v>0.32568299644667092</v>
      </c>
      <c r="E108" s="23">
        <f>STDEV(C108:D108)</f>
        <v>0.18526495680137858</v>
      </c>
    </row>
    <row r="109" spans="1:6" x14ac:dyDescent="0.3">
      <c r="C109" s="15">
        <f>AVERAGE(C108:D108)</f>
        <v>0.45668510371715831</v>
      </c>
    </row>
    <row r="113" spans="1:5" x14ac:dyDescent="0.3">
      <c r="A113" s="19">
        <v>45420</v>
      </c>
      <c r="B113" t="s">
        <v>287</v>
      </c>
    </row>
    <row r="114" spans="1:5" x14ac:dyDescent="0.3">
      <c r="A114" t="s">
        <v>242</v>
      </c>
      <c r="B114" t="s">
        <v>296</v>
      </c>
    </row>
    <row r="115" spans="1:5" x14ac:dyDescent="0.3">
      <c r="A115" t="s">
        <v>217</v>
      </c>
      <c r="B115" t="s">
        <v>225</v>
      </c>
      <c r="C115" t="s">
        <v>228</v>
      </c>
      <c r="D115" t="s">
        <v>229</v>
      </c>
    </row>
    <row r="116" spans="1:5" x14ac:dyDescent="0.3">
      <c r="A116" t="s">
        <v>247</v>
      </c>
      <c r="B116">
        <v>32.377000000000002</v>
      </c>
    </row>
    <row r="117" spans="1:5" x14ac:dyDescent="0.3">
      <c r="A117" t="s">
        <v>248</v>
      </c>
      <c r="B117">
        <v>33.154000000000003</v>
      </c>
    </row>
    <row r="118" spans="1:5" x14ac:dyDescent="0.3">
      <c r="A118" t="s">
        <v>285</v>
      </c>
      <c r="B118">
        <v>41.613</v>
      </c>
      <c r="C118">
        <v>2874</v>
      </c>
      <c r="D118">
        <v>2634</v>
      </c>
    </row>
    <row r="119" spans="1:5" x14ac:dyDescent="0.3">
      <c r="A119" t="s">
        <v>286</v>
      </c>
      <c r="B119" s="29">
        <v>42.430999999999997</v>
      </c>
      <c r="C119">
        <v>0</v>
      </c>
      <c r="D119">
        <v>0</v>
      </c>
    </row>
    <row r="120" spans="1:5" x14ac:dyDescent="0.3">
      <c r="A120" t="s">
        <v>233</v>
      </c>
      <c r="B120">
        <v>51.491999999999997</v>
      </c>
      <c r="C120">
        <v>0</v>
      </c>
      <c r="D120">
        <v>0</v>
      </c>
    </row>
    <row r="121" spans="1:5" x14ac:dyDescent="0.3">
      <c r="A121" t="s">
        <v>98</v>
      </c>
      <c r="B121">
        <v>51.901000000000003</v>
      </c>
      <c r="C121">
        <v>1399</v>
      </c>
    </row>
    <row r="122" spans="1:5" x14ac:dyDescent="0.3">
      <c r="A122" t="s">
        <v>193</v>
      </c>
      <c r="B122" s="29">
        <v>52.363999999999997</v>
      </c>
    </row>
    <row r="123" spans="1:5" x14ac:dyDescent="0.3">
      <c r="A123" t="s">
        <v>194</v>
      </c>
      <c r="B123" s="29">
        <v>52.716999999999999</v>
      </c>
      <c r="C123">
        <v>7073</v>
      </c>
      <c r="D123">
        <v>5468</v>
      </c>
    </row>
    <row r="124" spans="1:5" x14ac:dyDescent="0.3">
      <c r="A124" t="s">
        <v>235</v>
      </c>
      <c r="B124" s="29">
        <v>19.661999999999999</v>
      </c>
    </row>
    <row r="125" spans="1:5" x14ac:dyDescent="0.3">
      <c r="A125" t="s">
        <v>234</v>
      </c>
      <c r="B125" s="29"/>
      <c r="C125" s="23">
        <f>(C123+C121)/(C123+C121+C118)</f>
        <v>0.74669487043892124</v>
      </c>
      <c r="D125" s="23">
        <f>(D123+D121)/(D123+D121+D118)</f>
        <v>0.67489508763268324</v>
      </c>
      <c r="E125" s="23">
        <f>STDEV(C125:D125)</f>
        <v>5.0770113310012167E-2</v>
      </c>
    </row>
    <row r="126" spans="1:5" x14ac:dyDescent="0.3">
      <c r="C126" s="15">
        <f>AVERAGE(C125:D125)</f>
        <v>0.71079497903580224</v>
      </c>
    </row>
    <row r="127" spans="1:5" x14ac:dyDescent="0.3">
      <c r="C127">
        <f>C123/(C123+C121)</f>
        <v>0.83486779981114256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66F98-76BF-0D40-81BC-9E7EEDDCD099}">
  <dimension ref="A1:G213"/>
  <sheetViews>
    <sheetView topLeftCell="A170" workbookViewId="0">
      <selection activeCell="G200" sqref="G200"/>
    </sheetView>
  </sheetViews>
  <sheetFormatPr defaultColWidth="11" defaultRowHeight="15.6" x14ac:dyDescent="0.3"/>
  <cols>
    <col min="1" max="1" width="54" customWidth="1"/>
    <col min="2" max="2" width="24.09765625" customWidth="1"/>
    <col min="3" max="3" width="25.09765625" customWidth="1"/>
    <col min="4" max="4" width="22.3984375" customWidth="1"/>
  </cols>
  <sheetData>
    <row r="1" spans="1:4" x14ac:dyDescent="0.3">
      <c r="A1" s="21" t="s">
        <v>205</v>
      </c>
      <c r="B1" s="21" t="s">
        <v>206</v>
      </c>
      <c r="C1" s="21" t="s">
        <v>213</v>
      </c>
      <c r="D1" s="21" t="s">
        <v>214</v>
      </c>
    </row>
    <row r="2" spans="1:4" x14ac:dyDescent="0.3">
      <c r="A2" t="s">
        <v>16</v>
      </c>
      <c r="B2" t="s">
        <v>207</v>
      </c>
      <c r="C2">
        <v>1316</v>
      </c>
      <c r="D2">
        <v>138492</v>
      </c>
    </row>
    <row r="3" spans="1:4" x14ac:dyDescent="0.3">
      <c r="A3" t="s">
        <v>16</v>
      </c>
      <c r="B3" t="s">
        <v>207</v>
      </c>
      <c r="C3">
        <v>0</v>
      </c>
      <c r="D3">
        <v>145133</v>
      </c>
    </row>
    <row r="4" spans="1:4" x14ac:dyDescent="0.3">
      <c r="A4" t="s">
        <v>16</v>
      </c>
      <c r="B4" t="s">
        <v>207</v>
      </c>
      <c r="C4">
        <v>0</v>
      </c>
      <c r="D4">
        <v>146220</v>
      </c>
    </row>
    <row r="5" spans="1:4" x14ac:dyDescent="0.3">
      <c r="A5" t="s">
        <v>16</v>
      </c>
      <c r="B5" t="s">
        <v>208</v>
      </c>
      <c r="C5">
        <v>9392</v>
      </c>
      <c r="D5">
        <v>156951</v>
      </c>
    </row>
    <row r="6" spans="1:4" x14ac:dyDescent="0.3">
      <c r="A6" t="s">
        <v>16</v>
      </c>
      <c r="B6" t="s">
        <v>208</v>
      </c>
      <c r="C6">
        <v>7917</v>
      </c>
      <c r="D6">
        <v>148544</v>
      </c>
    </row>
    <row r="7" spans="1:4" x14ac:dyDescent="0.3">
      <c r="A7" t="s">
        <v>16</v>
      </c>
      <c r="B7" t="s">
        <v>208</v>
      </c>
      <c r="C7">
        <v>6334</v>
      </c>
      <c r="D7">
        <v>155591</v>
      </c>
    </row>
    <row r="8" spans="1:4" x14ac:dyDescent="0.3">
      <c r="A8" t="s">
        <v>16</v>
      </c>
      <c r="B8" t="s">
        <v>209</v>
      </c>
      <c r="C8">
        <v>17408</v>
      </c>
      <c r="D8">
        <v>155789</v>
      </c>
    </row>
    <row r="9" spans="1:4" x14ac:dyDescent="0.3">
      <c r="A9" t="s">
        <v>16</v>
      </c>
      <c r="B9" t="s">
        <v>209</v>
      </c>
      <c r="C9">
        <v>15564</v>
      </c>
      <c r="D9">
        <v>157928</v>
      </c>
    </row>
    <row r="10" spans="1:4" x14ac:dyDescent="0.3">
      <c r="A10" t="s">
        <v>16</v>
      </c>
      <c r="B10" t="s">
        <v>209</v>
      </c>
      <c r="C10">
        <v>15863</v>
      </c>
      <c r="D10">
        <v>156093</v>
      </c>
    </row>
    <row r="11" spans="1:4" x14ac:dyDescent="0.3">
      <c r="A11" t="s">
        <v>16</v>
      </c>
      <c r="B11" t="s">
        <v>210</v>
      </c>
      <c r="C11">
        <v>19755</v>
      </c>
      <c r="D11">
        <v>157377</v>
      </c>
    </row>
    <row r="12" spans="1:4" x14ac:dyDescent="0.3">
      <c r="A12" t="s">
        <v>16</v>
      </c>
      <c r="B12" t="s">
        <v>210</v>
      </c>
      <c r="C12">
        <v>21120</v>
      </c>
      <c r="D12">
        <v>156243</v>
      </c>
    </row>
    <row r="13" spans="1:4" x14ac:dyDescent="0.3">
      <c r="A13" t="s">
        <v>16</v>
      </c>
      <c r="B13" t="s">
        <v>210</v>
      </c>
      <c r="C13">
        <v>28314</v>
      </c>
      <c r="D13">
        <v>154955</v>
      </c>
    </row>
    <row r="14" spans="1:4" x14ac:dyDescent="0.3">
      <c r="A14" t="s">
        <v>16</v>
      </c>
      <c r="B14" t="s">
        <v>211</v>
      </c>
      <c r="C14">
        <v>52000</v>
      </c>
      <c r="D14">
        <v>153346</v>
      </c>
    </row>
    <row r="15" spans="1:4" x14ac:dyDescent="0.3">
      <c r="A15" t="s">
        <v>16</v>
      </c>
      <c r="B15" t="s">
        <v>211</v>
      </c>
      <c r="C15">
        <v>37519</v>
      </c>
      <c r="D15">
        <v>157519</v>
      </c>
    </row>
    <row r="16" spans="1:4" x14ac:dyDescent="0.3">
      <c r="A16" t="s">
        <v>16</v>
      </c>
      <c r="B16" t="s">
        <v>211</v>
      </c>
      <c r="C16">
        <v>34595</v>
      </c>
      <c r="D16">
        <v>158291</v>
      </c>
    </row>
    <row r="17" spans="1:4" x14ac:dyDescent="0.3">
      <c r="A17" t="s">
        <v>16</v>
      </c>
      <c r="B17" t="s">
        <v>212</v>
      </c>
      <c r="C17">
        <v>67006</v>
      </c>
      <c r="D17">
        <v>156529</v>
      </c>
    </row>
    <row r="18" spans="1:4" x14ac:dyDescent="0.3">
      <c r="A18" t="s">
        <v>16</v>
      </c>
      <c r="B18" t="s">
        <v>212</v>
      </c>
      <c r="C18">
        <v>61412</v>
      </c>
      <c r="D18">
        <v>155324</v>
      </c>
    </row>
    <row r="19" spans="1:4" x14ac:dyDescent="0.3">
      <c r="A19" t="s">
        <v>16</v>
      </c>
      <c r="B19" t="s">
        <v>212</v>
      </c>
      <c r="C19">
        <v>83467</v>
      </c>
      <c r="D19">
        <v>159231</v>
      </c>
    </row>
    <row r="22" spans="1:4" x14ac:dyDescent="0.3">
      <c r="A22" s="21" t="s">
        <v>205</v>
      </c>
      <c r="B22" s="21" t="s">
        <v>206</v>
      </c>
      <c r="C22" s="21" t="s">
        <v>213</v>
      </c>
      <c r="D22" s="21" t="s">
        <v>214</v>
      </c>
    </row>
    <row r="23" spans="1:4" x14ac:dyDescent="0.3">
      <c r="A23" t="s">
        <v>73</v>
      </c>
      <c r="B23" t="s">
        <v>207</v>
      </c>
      <c r="C23">
        <v>0</v>
      </c>
      <c r="D23">
        <v>156605</v>
      </c>
    </row>
    <row r="24" spans="1:4" x14ac:dyDescent="0.3">
      <c r="A24" t="s">
        <v>73</v>
      </c>
      <c r="B24" t="s">
        <v>207</v>
      </c>
      <c r="C24">
        <v>1043</v>
      </c>
      <c r="D24">
        <v>155317</v>
      </c>
    </row>
    <row r="25" spans="1:4" x14ac:dyDescent="0.3">
      <c r="A25" t="s">
        <v>73</v>
      </c>
      <c r="B25" t="s">
        <v>207</v>
      </c>
      <c r="C25">
        <v>1098</v>
      </c>
      <c r="D25">
        <v>156922</v>
      </c>
    </row>
    <row r="26" spans="1:4" x14ac:dyDescent="0.3">
      <c r="A26" t="s">
        <v>73</v>
      </c>
      <c r="B26" t="s">
        <v>208</v>
      </c>
      <c r="C26">
        <v>8350</v>
      </c>
      <c r="D26">
        <v>159014</v>
      </c>
    </row>
    <row r="27" spans="1:4" x14ac:dyDescent="0.3">
      <c r="A27" t="s">
        <v>73</v>
      </c>
      <c r="B27" t="s">
        <v>208</v>
      </c>
      <c r="C27">
        <v>9345</v>
      </c>
      <c r="D27">
        <v>155916</v>
      </c>
    </row>
    <row r="28" spans="1:4" x14ac:dyDescent="0.3">
      <c r="A28" t="s">
        <v>73</v>
      </c>
      <c r="B28" t="s">
        <v>208</v>
      </c>
      <c r="C28">
        <v>9158</v>
      </c>
      <c r="D28">
        <v>156522</v>
      </c>
    </row>
    <row r="29" spans="1:4" x14ac:dyDescent="0.3">
      <c r="A29" t="s">
        <v>73</v>
      </c>
      <c r="B29" t="s">
        <v>209</v>
      </c>
      <c r="C29">
        <v>18837</v>
      </c>
      <c r="D29">
        <v>157733</v>
      </c>
    </row>
    <row r="30" spans="1:4" x14ac:dyDescent="0.3">
      <c r="A30" t="s">
        <v>73</v>
      </c>
      <c r="B30" t="s">
        <v>209</v>
      </c>
      <c r="C30">
        <v>19010</v>
      </c>
      <c r="D30">
        <v>159623</v>
      </c>
    </row>
    <row r="31" spans="1:4" x14ac:dyDescent="0.3">
      <c r="A31" t="s">
        <v>73</v>
      </c>
      <c r="B31" t="s">
        <v>209</v>
      </c>
      <c r="C31">
        <v>19016</v>
      </c>
      <c r="D31">
        <v>158297</v>
      </c>
    </row>
    <row r="32" spans="1:4" x14ac:dyDescent="0.3">
      <c r="A32" t="s">
        <v>73</v>
      </c>
      <c r="B32" t="s">
        <v>210</v>
      </c>
      <c r="C32">
        <v>43566</v>
      </c>
      <c r="D32">
        <v>155374</v>
      </c>
    </row>
    <row r="33" spans="1:4" x14ac:dyDescent="0.3">
      <c r="A33" t="s">
        <v>73</v>
      </c>
      <c r="B33" t="s">
        <v>210</v>
      </c>
      <c r="C33">
        <v>45527</v>
      </c>
      <c r="D33">
        <v>156088</v>
      </c>
    </row>
    <row r="34" spans="1:4" x14ac:dyDescent="0.3">
      <c r="A34" t="s">
        <v>73</v>
      </c>
      <c r="B34" t="s">
        <v>210</v>
      </c>
      <c r="C34">
        <v>45347</v>
      </c>
      <c r="D34">
        <v>159661</v>
      </c>
    </row>
    <row r="35" spans="1:4" x14ac:dyDescent="0.3">
      <c r="A35" t="s">
        <v>73</v>
      </c>
      <c r="B35" t="s">
        <v>211</v>
      </c>
      <c r="C35">
        <v>117165</v>
      </c>
      <c r="D35">
        <v>156075</v>
      </c>
    </row>
    <row r="36" spans="1:4" x14ac:dyDescent="0.3">
      <c r="A36" t="s">
        <v>73</v>
      </c>
      <c r="B36" t="s">
        <v>211</v>
      </c>
      <c r="C36">
        <v>124161</v>
      </c>
      <c r="D36">
        <v>158714</v>
      </c>
    </row>
    <row r="37" spans="1:4" x14ac:dyDescent="0.3">
      <c r="A37" t="s">
        <v>73</v>
      </c>
      <c r="B37" t="s">
        <v>211</v>
      </c>
      <c r="C37">
        <v>115324</v>
      </c>
      <c r="D37">
        <v>160224</v>
      </c>
    </row>
    <row r="38" spans="1:4" x14ac:dyDescent="0.3">
      <c r="A38" t="s">
        <v>73</v>
      </c>
      <c r="B38" t="s">
        <v>212</v>
      </c>
      <c r="C38">
        <v>196515</v>
      </c>
      <c r="D38">
        <v>165050</v>
      </c>
    </row>
    <row r="39" spans="1:4" x14ac:dyDescent="0.3">
      <c r="A39" t="s">
        <v>73</v>
      </c>
      <c r="B39" t="s">
        <v>212</v>
      </c>
      <c r="C39">
        <v>191344</v>
      </c>
      <c r="D39">
        <v>162495</v>
      </c>
    </row>
    <row r="40" spans="1:4" x14ac:dyDescent="0.3">
      <c r="A40" t="s">
        <v>73</v>
      </c>
      <c r="B40" t="s">
        <v>212</v>
      </c>
      <c r="C40">
        <v>195829</v>
      </c>
      <c r="D40">
        <v>160164</v>
      </c>
    </row>
    <row r="45" spans="1:4" x14ac:dyDescent="0.3">
      <c r="A45" s="21" t="s">
        <v>205</v>
      </c>
      <c r="B45" s="21" t="s">
        <v>206</v>
      </c>
      <c r="C45" s="21" t="s">
        <v>213</v>
      </c>
      <c r="D45" s="21" t="s">
        <v>214</v>
      </c>
    </row>
    <row r="46" spans="1:4" x14ac:dyDescent="0.3">
      <c r="A46" t="s">
        <v>74</v>
      </c>
      <c r="B46" t="s">
        <v>207</v>
      </c>
      <c r="C46">
        <v>0</v>
      </c>
      <c r="D46">
        <v>161805</v>
      </c>
    </row>
    <row r="47" spans="1:4" x14ac:dyDescent="0.3">
      <c r="A47" t="s">
        <v>74</v>
      </c>
      <c r="B47" t="s">
        <v>207</v>
      </c>
      <c r="C47">
        <v>1369</v>
      </c>
      <c r="D47">
        <v>160300</v>
      </c>
    </row>
    <row r="48" spans="1:4" x14ac:dyDescent="0.3">
      <c r="A48" t="s">
        <v>74</v>
      </c>
      <c r="B48" t="s">
        <v>207</v>
      </c>
      <c r="C48">
        <v>1170</v>
      </c>
      <c r="D48">
        <v>156721</v>
      </c>
    </row>
    <row r="49" spans="1:4" x14ac:dyDescent="0.3">
      <c r="A49" t="s">
        <v>74</v>
      </c>
      <c r="B49" t="s">
        <v>208</v>
      </c>
      <c r="C49">
        <v>16976</v>
      </c>
      <c r="D49">
        <v>166363</v>
      </c>
    </row>
    <row r="50" spans="1:4" x14ac:dyDescent="0.3">
      <c r="A50" t="s">
        <v>74</v>
      </c>
      <c r="B50" t="s">
        <v>208</v>
      </c>
      <c r="C50">
        <v>20778</v>
      </c>
      <c r="D50">
        <v>154430</v>
      </c>
    </row>
    <row r="51" spans="1:4" x14ac:dyDescent="0.3">
      <c r="A51" t="s">
        <v>74</v>
      </c>
      <c r="B51" t="s">
        <v>208</v>
      </c>
      <c r="C51">
        <v>18908</v>
      </c>
      <c r="D51">
        <v>156889</v>
      </c>
    </row>
    <row r="52" spans="1:4" x14ac:dyDescent="0.3">
      <c r="A52" t="s">
        <v>74</v>
      </c>
      <c r="B52" t="s">
        <v>209</v>
      </c>
      <c r="C52">
        <v>26254</v>
      </c>
      <c r="D52">
        <v>162183</v>
      </c>
    </row>
    <row r="53" spans="1:4" x14ac:dyDescent="0.3">
      <c r="A53" t="s">
        <v>74</v>
      </c>
      <c r="B53" t="s">
        <v>209</v>
      </c>
      <c r="C53">
        <v>53291</v>
      </c>
      <c r="D53">
        <v>164306</v>
      </c>
    </row>
    <row r="54" spans="1:4" x14ac:dyDescent="0.3">
      <c r="A54" t="s">
        <v>74</v>
      </c>
      <c r="B54" t="s">
        <v>209</v>
      </c>
      <c r="C54">
        <v>27463</v>
      </c>
      <c r="D54">
        <v>162781</v>
      </c>
    </row>
    <row r="55" spans="1:4" x14ac:dyDescent="0.3">
      <c r="A55" t="s">
        <v>74</v>
      </c>
      <c r="B55" t="s">
        <v>210</v>
      </c>
      <c r="C55">
        <v>38347</v>
      </c>
      <c r="D55">
        <v>159599</v>
      </c>
    </row>
    <row r="56" spans="1:4" x14ac:dyDescent="0.3">
      <c r="A56" t="s">
        <v>74</v>
      </c>
      <c r="B56" t="s">
        <v>210</v>
      </c>
      <c r="C56">
        <v>106377</v>
      </c>
      <c r="D56">
        <v>153791</v>
      </c>
    </row>
    <row r="57" spans="1:4" x14ac:dyDescent="0.3">
      <c r="A57" t="s">
        <v>74</v>
      </c>
      <c r="B57" t="s">
        <v>210</v>
      </c>
      <c r="C57">
        <v>76871</v>
      </c>
      <c r="D57">
        <v>157032</v>
      </c>
    </row>
    <row r="58" spans="1:4" x14ac:dyDescent="0.3">
      <c r="A58" t="s">
        <v>74</v>
      </c>
      <c r="B58" t="s">
        <v>211</v>
      </c>
      <c r="C58">
        <v>227441</v>
      </c>
      <c r="D58">
        <v>154873</v>
      </c>
    </row>
    <row r="59" spans="1:4" x14ac:dyDescent="0.3">
      <c r="A59" t="s">
        <v>74</v>
      </c>
      <c r="B59" t="s">
        <v>211</v>
      </c>
      <c r="C59">
        <v>230023</v>
      </c>
      <c r="D59">
        <v>157424</v>
      </c>
    </row>
    <row r="60" spans="1:4" x14ac:dyDescent="0.3">
      <c r="A60" t="s">
        <v>74</v>
      </c>
      <c r="B60" t="s">
        <v>211</v>
      </c>
      <c r="C60">
        <v>225854</v>
      </c>
      <c r="D60">
        <v>157386</v>
      </c>
    </row>
    <row r="61" spans="1:4" x14ac:dyDescent="0.3">
      <c r="A61" t="s">
        <v>74</v>
      </c>
      <c r="B61" t="s">
        <v>212</v>
      </c>
      <c r="C61">
        <v>335281</v>
      </c>
      <c r="D61">
        <v>157110</v>
      </c>
    </row>
    <row r="62" spans="1:4" x14ac:dyDescent="0.3">
      <c r="A62" t="s">
        <v>74</v>
      </c>
      <c r="B62" t="s">
        <v>212</v>
      </c>
      <c r="C62">
        <v>351901</v>
      </c>
      <c r="D62">
        <v>152380</v>
      </c>
    </row>
    <row r="63" spans="1:4" x14ac:dyDescent="0.3">
      <c r="A63" t="s">
        <v>74</v>
      </c>
      <c r="B63" t="s">
        <v>212</v>
      </c>
      <c r="C63">
        <v>280143</v>
      </c>
      <c r="D63">
        <v>157370</v>
      </c>
    </row>
    <row r="102" spans="1:7" x14ac:dyDescent="0.3">
      <c r="A102" s="19">
        <v>45407</v>
      </c>
      <c r="B102" t="s">
        <v>251</v>
      </c>
    </row>
    <row r="103" spans="1:7" x14ac:dyDescent="0.3">
      <c r="A103" t="s">
        <v>250</v>
      </c>
      <c r="B103" t="s">
        <v>261</v>
      </c>
    </row>
    <row r="104" spans="1:7" x14ac:dyDescent="0.3">
      <c r="A104" s="19"/>
      <c r="G104" t="s">
        <v>249</v>
      </c>
    </row>
    <row r="105" spans="1:7" x14ac:dyDescent="0.3">
      <c r="A105" t="s">
        <v>217</v>
      </c>
      <c r="B105" t="s">
        <v>225</v>
      </c>
      <c r="C105" t="s">
        <v>226</v>
      </c>
      <c r="D105" t="s">
        <v>227</v>
      </c>
    </row>
    <row r="106" spans="1:7" x14ac:dyDescent="0.3">
      <c r="A106" t="s">
        <v>252</v>
      </c>
      <c r="B106">
        <v>8.5399999999999991</v>
      </c>
      <c r="C106">
        <v>0</v>
      </c>
      <c r="D106">
        <v>0</v>
      </c>
    </row>
    <row r="107" spans="1:7" x14ac:dyDescent="0.3">
      <c r="A107" t="s">
        <v>247</v>
      </c>
      <c r="B107" s="29">
        <v>7.4</v>
      </c>
      <c r="C107">
        <v>1883</v>
      </c>
      <c r="D107">
        <v>2275</v>
      </c>
    </row>
    <row r="108" spans="1:7" x14ac:dyDescent="0.3">
      <c r="A108" t="s">
        <v>248</v>
      </c>
      <c r="B108" s="29">
        <v>7.5</v>
      </c>
      <c r="C108">
        <v>33982</v>
      </c>
      <c r="D108">
        <v>48447</v>
      </c>
    </row>
    <row r="109" spans="1:7" x14ac:dyDescent="0.3">
      <c r="A109" t="s">
        <v>233</v>
      </c>
      <c r="C109">
        <v>0</v>
      </c>
      <c r="D109">
        <v>0</v>
      </c>
    </row>
    <row r="110" spans="1:7" x14ac:dyDescent="0.3">
      <c r="A110" t="s">
        <v>98</v>
      </c>
      <c r="B110">
        <v>16.609000000000002</v>
      </c>
    </row>
    <row r="111" spans="1:7" x14ac:dyDescent="0.3">
      <c r="A111" t="s">
        <v>193</v>
      </c>
      <c r="B111" s="29">
        <v>17.731000000000002</v>
      </c>
      <c r="C111">
        <v>1561</v>
      </c>
      <c r="D111">
        <v>1858</v>
      </c>
    </row>
    <row r="112" spans="1:7" x14ac:dyDescent="0.3">
      <c r="A112" t="s">
        <v>194</v>
      </c>
      <c r="B112" s="29"/>
    </row>
    <row r="113" spans="1:7" x14ac:dyDescent="0.3">
      <c r="A113" t="s">
        <v>235</v>
      </c>
      <c r="B113" s="29">
        <v>19.661999999999999</v>
      </c>
    </row>
    <row r="114" spans="1:7" x14ac:dyDescent="0.3">
      <c r="A114" t="s">
        <v>234</v>
      </c>
      <c r="B114" s="29"/>
      <c r="C114" s="23">
        <f>C111/(C108+C107)</f>
        <v>4.3524327338630979E-2</v>
      </c>
      <c r="D114" s="23">
        <f>D111/(D108+D107)</f>
        <v>3.6631047671621779E-2</v>
      </c>
      <c r="E114" s="23">
        <f>STDEV(C114:D114)</f>
        <v>4.8742847971575513E-3</v>
      </c>
      <c r="F114" s="29"/>
    </row>
    <row r="115" spans="1:7" x14ac:dyDescent="0.3">
      <c r="C115" s="15">
        <f>AVERAGE(C114:D114)</f>
        <v>4.0077687505126379E-2</v>
      </c>
    </row>
    <row r="118" spans="1:7" x14ac:dyDescent="0.3">
      <c r="A118" s="19">
        <v>45420</v>
      </c>
      <c r="B118" t="s">
        <v>251</v>
      </c>
    </row>
    <row r="119" spans="1:7" x14ac:dyDescent="0.3">
      <c r="A119" t="s">
        <v>270</v>
      </c>
      <c r="B119" t="s">
        <v>261</v>
      </c>
    </row>
    <row r="120" spans="1:7" x14ac:dyDescent="0.3">
      <c r="A120" s="19"/>
      <c r="G120" t="s">
        <v>249</v>
      </c>
    </row>
    <row r="121" spans="1:7" x14ac:dyDescent="0.3">
      <c r="A121" t="s">
        <v>217</v>
      </c>
      <c r="B121" t="s">
        <v>225</v>
      </c>
      <c r="C121" t="s">
        <v>226</v>
      </c>
      <c r="D121" t="s">
        <v>227</v>
      </c>
    </row>
    <row r="122" spans="1:7" x14ac:dyDescent="0.3">
      <c r="A122" t="s">
        <v>252</v>
      </c>
      <c r="B122">
        <v>8.5399999999999991</v>
      </c>
      <c r="C122">
        <v>0</v>
      </c>
      <c r="D122">
        <v>0</v>
      </c>
    </row>
    <row r="123" spans="1:7" x14ac:dyDescent="0.3">
      <c r="A123" t="s">
        <v>247</v>
      </c>
      <c r="B123" s="29">
        <v>7.4</v>
      </c>
      <c r="C123">
        <v>18373</v>
      </c>
      <c r="D123">
        <v>13514</v>
      </c>
    </row>
    <row r="124" spans="1:7" x14ac:dyDescent="0.3">
      <c r="A124" t="s">
        <v>248</v>
      </c>
      <c r="B124" s="29">
        <v>7.5</v>
      </c>
      <c r="C124">
        <v>18734</v>
      </c>
      <c r="D124">
        <v>13685</v>
      </c>
    </row>
    <row r="125" spans="1:7" x14ac:dyDescent="0.3">
      <c r="A125" t="s">
        <v>233</v>
      </c>
      <c r="B125">
        <v>13.984</v>
      </c>
      <c r="C125">
        <v>2659</v>
      </c>
      <c r="D125">
        <v>0</v>
      </c>
    </row>
    <row r="126" spans="1:7" x14ac:dyDescent="0.3">
      <c r="A126" t="s">
        <v>98</v>
      </c>
      <c r="B126">
        <v>14.3</v>
      </c>
    </row>
    <row r="127" spans="1:7" x14ac:dyDescent="0.3">
      <c r="A127" t="s">
        <v>193</v>
      </c>
      <c r="B127" s="29">
        <v>14.589</v>
      </c>
      <c r="D127">
        <v>1858</v>
      </c>
    </row>
    <row r="128" spans="1:7" x14ac:dyDescent="0.3">
      <c r="A128" t="s">
        <v>194</v>
      </c>
      <c r="B128" s="29">
        <v>15.215999999999999</v>
      </c>
      <c r="C128">
        <v>1100</v>
      </c>
    </row>
    <row r="129" spans="1:6" x14ac:dyDescent="0.3">
      <c r="A129" t="s">
        <v>235</v>
      </c>
      <c r="B129" s="29">
        <v>19.661999999999999</v>
      </c>
    </row>
    <row r="130" spans="1:6" x14ac:dyDescent="0.3">
      <c r="A130" t="s">
        <v>234</v>
      </c>
      <c r="B130" s="29"/>
      <c r="C130" s="23">
        <f>(C125+C128)/(C124+C123)</f>
        <v>0.10130164119977363</v>
      </c>
      <c r="D130" s="23" t="s">
        <v>8</v>
      </c>
      <c r="E130" s="23" t="e">
        <f>STDEV(C130:D130)</f>
        <v>#DIV/0!</v>
      </c>
      <c r="F130" s="29"/>
    </row>
    <row r="131" spans="1:6" x14ac:dyDescent="0.3">
      <c r="C131" s="15">
        <f>AVERAGE(C130:D130)</f>
        <v>0.10130164119977363</v>
      </c>
    </row>
    <row r="132" spans="1:6" x14ac:dyDescent="0.3">
      <c r="C132" s="22">
        <f>C125/(C125+C128)</f>
        <v>0.70736898111199786</v>
      </c>
      <c r="D132" s="23"/>
    </row>
    <row r="134" spans="1:6" x14ac:dyDescent="0.3">
      <c r="A134" s="19">
        <v>45415</v>
      </c>
      <c r="B134" t="s">
        <v>271</v>
      </c>
    </row>
    <row r="135" spans="1:6" x14ac:dyDescent="0.3">
      <c r="A135" t="s">
        <v>272</v>
      </c>
    </row>
    <row r="136" spans="1:6" x14ac:dyDescent="0.3">
      <c r="A136" t="s">
        <v>233</v>
      </c>
      <c r="B136">
        <v>13.984</v>
      </c>
    </row>
    <row r="137" spans="1:6" x14ac:dyDescent="0.3">
      <c r="A137" t="s">
        <v>98</v>
      </c>
      <c r="B137">
        <v>14.3</v>
      </c>
    </row>
    <row r="138" spans="1:6" x14ac:dyDescent="0.3">
      <c r="A138" t="s">
        <v>193</v>
      </c>
      <c r="B138" s="29">
        <v>14.589</v>
      </c>
    </row>
    <row r="139" spans="1:6" x14ac:dyDescent="0.3">
      <c r="A139" t="s">
        <v>194</v>
      </c>
      <c r="B139" s="29">
        <v>15.215999999999999</v>
      </c>
    </row>
    <row r="142" spans="1:6" x14ac:dyDescent="0.3">
      <c r="A142" s="19">
        <v>45415</v>
      </c>
      <c r="B142" t="s">
        <v>271</v>
      </c>
    </row>
    <row r="143" spans="1:6" x14ac:dyDescent="0.3">
      <c r="A143" t="s">
        <v>273</v>
      </c>
    </row>
    <row r="144" spans="1:6" x14ac:dyDescent="0.3">
      <c r="A144" t="s">
        <v>233</v>
      </c>
      <c r="B144">
        <v>16.649999999999999</v>
      </c>
    </row>
    <row r="145" spans="1:7" x14ac:dyDescent="0.3">
      <c r="A145" t="s">
        <v>98</v>
      </c>
      <c r="B145">
        <v>17</v>
      </c>
    </row>
    <row r="146" spans="1:7" x14ac:dyDescent="0.3">
      <c r="A146" t="s">
        <v>193</v>
      </c>
      <c r="B146" s="29">
        <v>17.7</v>
      </c>
    </row>
    <row r="147" spans="1:7" x14ac:dyDescent="0.3">
      <c r="A147" t="s">
        <v>194</v>
      </c>
      <c r="B147" s="29">
        <v>18.399999999999999</v>
      </c>
    </row>
    <row r="150" spans="1:7" x14ac:dyDescent="0.3">
      <c r="A150" s="19"/>
    </row>
    <row r="152" spans="1:7" x14ac:dyDescent="0.3">
      <c r="A152" s="19"/>
      <c r="G152" t="s">
        <v>249</v>
      </c>
    </row>
    <row r="155" spans="1:7" x14ac:dyDescent="0.3">
      <c r="B155" s="29"/>
    </row>
    <row r="156" spans="1:7" x14ac:dyDescent="0.3">
      <c r="B156" s="29"/>
    </row>
    <row r="159" spans="1:7" x14ac:dyDescent="0.3">
      <c r="B159" s="29"/>
    </row>
    <row r="160" spans="1:7" x14ac:dyDescent="0.3">
      <c r="B160" s="29"/>
    </row>
    <row r="161" spans="1:6" x14ac:dyDescent="0.3">
      <c r="B161" s="29"/>
    </row>
    <row r="162" spans="1:6" x14ac:dyDescent="0.3">
      <c r="B162" s="29"/>
      <c r="C162" s="23"/>
      <c r="D162" s="23"/>
      <c r="E162" s="23"/>
      <c r="F162" s="29"/>
    </row>
    <row r="163" spans="1:6" x14ac:dyDescent="0.3">
      <c r="C163" s="15"/>
    </row>
    <row r="166" spans="1:6" x14ac:dyDescent="0.3">
      <c r="A166" s="19">
        <v>45420</v>
      </c>
      <c r="B166" t="s">
        <v>251</v>
      </c>
    </row>
    <row r="167" spans="1:6" x14ac:dyDescent="0.3">
      <c r="A167" t="s">
        <v>250</v>
      </c>
      <c r="B167" t="s">
        <v>261</v>
      </c>
    </row>
    <row r="168" spans="1:6" x14ac:dyDescent="0.3">
      <c r="A168" s="19"/>
    </row>
    <row r="169" spans="1:6" x14ac:dyDescent="0.3">
      <c r="A169" t="s">
        <v>217</v>
      </c>
      <c r="B169" t="s">
        <v>225</v>
      </c>
      <c r="C169" t="s">
        <v>228</v>
      </c>
      <c r="D169" t="s">
        <v>229</v>
      </c>
    </row>
    <row r="170" spans="1:6" x14ac:dyDescent="0.3">
      <c r="A170" t="s">
        <v>252</v>
      </c>
      <c r="B170">
        <v>8.5399999999999991</v>
      </c>
      <c r="C170">
        <v>0</v>
      </c>
      <c r="D170">
        <v>0</v>
      </c>
    </row>
    <row r="171" spans="1:6" x14ac:dyDescent="0.3">
      <c r="A171" t="s">
        <v>276</v>
      </c>
      <c r="B171" s="29">
        <v>7.7969999999999997</v>
      </c>
      <c r="C171">
        <v>9348</v>
      </c>
      <c r="D171">
        <v>3043</v>
      </c>
    </row>
    <row r="172" spans="1:6" x14ac:dyDescent="0.3">
      <c r="A172" t="s">
        <v>277</v>
      </c>
      <c r="B172" s="29">
        <v>7.9370000000000003</v>
      </c>
      <c r="C172">
        <v>9486</v>
      </c>
      <c r="D172">
        <v>3060</v>
      </c>
    </row>
    <row r="173" spans="1:6" x14ac:dyDescent="0.3">
      <c r="A173" t="s">
        <v>279</v>
      </c>
      <c r="B173">
        <v>11.148</v>
      </c>
      <c r="C173">
        <v>1897</v>
      </c>
    </row>
    <row r="174" spans="1:6" x14ac:dyDescent="0.3">
      <c r="A174" t="s">
        <v>278</v>
      </c>
      <c r="B174">
        <v>12</v>
      </c>
    </row>
    <row r="175" spans="1:6" x14ac:dyDescent="0.3">
      <c r="A175" t="s">
        <v>233</v>
      </c>
      <c r="B175">
        <v>16.652999999999999</v>
      </c>
      <c r="D175">
        <v>0</v>
      </c>
    </row>
    <row r="176" spans="1:6" x14ac:dyDescent="0.3">
      <c r="A176" t="s">
        <v>98</v>
      </c>
      <c r="B176">
        <v>16.937999999999999</v>
      </c>
    </row>
    <row r="177" spans="1:7" x14ac:dyDescent="0.3">
      <c r="A177" t="s">
        <v>193</v>
      </c>
      <c r="B177" s="29">
        <v>17.648</v>
      </c>
    </row>
    <row r="178" spans="1:7" x14ac:dyDescent="0.3">
      <c r="A178" t="s">
        <v>194</v>
      </c>
      <c r="B178" s="29">
        <v>18.437999999999999</v>
      </c>
      <c r="C178">
        <v>6805</v>
      </c>
      <c r="D178">
        <v>2780</v>
      </c>
    </row>
    <row r="179" spans="1:7" x14ac:dyDescent="0.3">
      <c r="A179" t="s">
        <v>235</v>
      </c>
      <c r="B179" s="29">
        <v>1</v>
      </c>
    </row>
    <row r="180" spans="1:7" x14ac:dyDescent="0.3">
      <c r="A180" t="s">
        <v>234</v>
      </c>
      <c r="B180" s="29"/>
      <c r="C180" s="23">
        <f>C178/(C172+C171+C178+C173)</f>
        <v>0.2471310284718187</v>
      </c>
      <c r="D180" s="23">
        <f>D178/(D172+D171+D178)</f>
        <v>0.31295733423392996</v>
      </c>
      <c r="E180" s="23">
        <f>STDEV(C180:D180)</f>
        <v>4.6546227184847661E-2</v>
      </c>
    </row>
    <row r="181" spans="1:7" x14ac:dyDescent="0.3">
      <c r="C181" s="15">
        <f>AVERAGE(C180:D180)</f>
        <v>0.28004418135287434</v>
      </c>
    </row>
    <row r="184" spans="1:7" x14ac:dyDescent="0.3">
      <c r="A184" s="19">
        <v>45420</v>
      </c>
      <c r="B184" t="s">
        <v>251</v>
      </c>
    </row>
    <row r="185" spans="1:7" x14ac:dyDescent="0.3">
      <c r="A185" t="s">
        <v>270</v>
      </c>
      <c r="B185" t="s">
        <v>261</v>
      </c>
    </row>
    <row r="186" spans="1:7" x14ac:dyDescent="0.3">
      <c r="A186" s="19"/>
      <c r="G186" t="s">
        <v>249</v>
      </c>
    </row>
    <row r="187" spans="1:7" x14ac:dyDescent="0.3">
      <c r="A187" t="s">
        <v>217</v>
      </c>
      <c r="B187" t="s">
        <v>225</v>
      </c>
      <c r="C187" t="s">
        <v>228</v>
      </c>
      <c r="D187" t="s">
        <v>229</v>
      </c>
    </row>
    <row r="188" spans="1:7" x14ac:dyDescent="0.3">
      <c r="A188" t="s">
        <v>252</v>
      </c>
      <c r="B188">
        <v>8.5399999999999991</v>
      </c>
      <c r="C188">
        <v>0</v>
      </c>
      <c r="D188">
        <v>0</v>
      </c>
    </row>
    <row r="189" spans="1:7" x14ac:dyDescent="0.3">
      <c r="A189" t="s">
        <v>276</v>
      </c>
      <c r="B189" s="29">
        <v>7.7969999999999997</v>
      </c>
      <c r="C189">
        <v>9168</v>
      </c>
      <c r="D189">
        <v>7109</v>
      </c>
    </row>
    <row r="190" spans="1:7" x14ac:dyDescent="0.3">
      <c r="A190" t="s">
        <v>277</v>
      </c>
      <c r="B190" s="29">
        <v>7.9370000000000003</v>
      </c>
      <c r="C190">
        <v>9238</v>
      </c>
      <c r="D190">
        <v>7213</v>
      </c>
    </row>
    <row r="191" spans="1:7" x14ac:dyDescent="0.3">
      <c r="A191" t="s">
        <v>233</v>
      </c>
      <c r="B191">
        <v>13.984</v>
      </c>
      <c r="C191">
        <v>1865</v>
      </c>
      <c r="D191">
        <v>1848</v>
      </c>
    </row>
    <row r="192" spans="1:7" x14ac:dyDescent="0.3">
      <c r="A192" t="s">
        <v>98</v>
      </c>
      <c r="B192">
        <v>14.3</v>
      </c>
    </row>
    <row r="193" spans="1:6" x14ac:dyDescent="0.3">
      <c r="A193" t="s">
        <v>193</v>
      </c>
      <c r="B193" s="29">
        <v>14.589</v>
      </c>
    </row>
    <row r="194" spans="1:6" x14ac:dyDescent="0.3">
      <c r="A194" t="s">
        <v>194</v>
      </c>
      <c r="B194" s="29">
        <v>15.215999999999999</v>
      </c>
      <c r="C194">
        <v>7965</v>
      </c>
      <c r="D194">
        <v>7729</v>
      </c>
    </row>
    <row r="195" spans="1:6" x14ac:dyDescent="0.3">
      <c r="A195" t="s">
        <v>235</v>
      </c>
      <c r="B195" s="29">
        <v>19.661999999999999</v>
      </c>
    </row>
    <row r="196" spans="1:6" x14ac:dyDescent="0.3">
      <c r="A196" t="s">
        <v>234</v>
      </c>
      <c r="B196" s="29"/>
      <c r="C196" s="23">
        <f>(C194+C191)/(C190+C189+C194+C191)</f>
        <v>0.34813712990508572</v>
      </c>
      <c r="D196" s="23">
        <f>(D194+D191)/(D190+D189+D194+D191)</f>
        <v>0.40072806393572952</v>
      </c>
      <c r="E196" s="23">
        <f>STDEV(C196:D196)</f>
        <v>3.7187406082002598E-2</v>
      </c>
      <c r="F196" s="29"/>
    </row>
    <row r="197" spans="1:6" x14ac:dyDescent="0.3">
      <c r="C197" s="15">
        <f>AVERAGE(C196:D196)</f>
        <v>0.37443259692040765</v>
      </c>
    </row>
    <row r="198" spans="1:6" x14ac:dyDescent="0.3">
      <c r="C198">
        <f>C194/(C194+C191)</f>
        <v>0.8102746693794507</v>
      </c>
      <c r="D198">
        <f>D194/(D194+D191)</f>
        <v>0.80703769447634954</v>
      </c>
    </row>
    <row r="200" spans="1:6" x14ac:dyDescent="0.3">
      <c r="A200" s="19"/>
    </row>
    <row r="202" spans="1:6" x14ac:dyDescent="0.3">
      <c r="A202" s="19"/>
    </row>
    <row r="205" spans="1:6" x14ac:dyDescent="0.3">
      <c r="B205" s="29"/>
    </row>
    <row r="206" spans="1:6" x14ac:dyDescent="0.3">
      <c r="B206" s="29"/>
    </row>
    <row r="209" spans="2:5" x14ac:dyDescent="0.3">
      <c r="B209" s="29"/>
    </row>
    <row r="210" spans="2:5" x14ac:dyDescent="0.3">
      <c r="B210" s="29"/>
    </row>
    <row r="211" spans="2:5" x14ac:dyDescent="0.3">
      <c r="B211" s="29"/>
    </row>
    <row r="212" spans="2:5" x14ac:dyDescent="0.3">
      <c r="B212" s="29"/>
      <c r="C212" s="23"/>
      <c r="D212" s="23"/>
      <c r="E212" s="23"/>
    </row>
    <row r="213" spans="2:5" x14ac:dyDescent="0.3">
      <c r="C213" s="15"/>
    </row>
  </sheetData>
  <phoneticPr fontId="3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51FE8-A601-4F45-8556-59AAE4BA9A35}">
  <dimension ref="A1:C8"/>
  <sheetViews>
    <sheetView workbookViewId="0">
      <selection activeCell="B7" sqref="B7"/>
    </sheetView>
  </sheetViews>
  <sheetFormatPr defaultColWidth="11" defaultRowHeight="15.6" x14ac:dyDescent="0.3"/>
  <cols>
    <col min="1" max="1" width="21.3984375" customWidth="1"/>
  </cols>
  <sheetData>
    <row r="1" spans="1:3" x14ac:dyDescent="0.3">
      <c r="A1" s="19">
        <v>45394</v>
      </c>
      <c r="B1" t="s">
        <v>300</v>
      </c>
    </row>
    <row r="2" spans="1:3" x14ac:dyDescent="0.3">
      <c r="A2" t="s">
        <v>301</v>
      </c>
      <c r="B2" t="s">
        <v>302</v>
      </c>
      <c r="C2" t="s">
        <v>303</v>
      </c>
    </row>
    <row r="3" spans="1:3" x14ac:dyDescent="0.3">
      <c r="A3" t="s">
        <v>304</v>
      </c>
      <c r="B3">
        <v>38019</v>
      </c>
      <c r="C3">
        <v>34254</v>
      </c>
    </row>
    <row r="4" spans="1:3" x14ac:dyDescent="0.3">
      <c r="A4" t="s">
        <v>305</v>
      </c>
      <c r="B4">
        <v>10102</v>
      </c>
      <c r="C4">
        <v>13708</v>
      </c>
    </row>
    <row r="7" spans="1:3" x14ac:dyDescent="0.3">
      <c r="B7">
        <f>B4/(B3+B4)</f>
        <v>0.20992913696722845</v>
      </c>
      <c r="C7">
        <f>C4/(C3+C4)</f>
        <v>0.28580959926608568</v>
      </c>
    </row>
    <row r="8" spans="1:3" x14ac:dyDescent="0.3">
      <c r="B8">
        <f>AVERAGE(B7:C7)</f>
        <v>0.24786936811665705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5F008-9FB6-5547-9755-C3DCF07A59CB}">
  <dimension ref="A2:G8"/>
  <sheetViews>
    <sheetView zoomScale="70" zoomScaleNormal="70" workbookViewId="0">
      <selection activeCell="F30" sqref="F30"/>
    </sheetView>
  </sheetViews>
  <sheetFormatPr defaultColWidth="11" defaultRowHeight="15.6" x14ac:dyDescent="0.3"/>
  <sheetData>
    <row r="2" spans="1:7" x14ac:dyDescent="0.3">
      <c r="B2" t="s">
        <v>83</v>
      </c>
      <c r="C2" t="s">
        <v>84</v>
      </c>
      <c r="D2" t="s">
        <v>85</v>
      </c>
    </row>
    <row r="3" spans="1:7" x14ac:dyDescent="0.3">
      <c r="A3" t="s">
        <v>79</v>
      </c>
      <c r="B3" s="16">
        <v>0</v>
      </c>
      <c r="C3" s="16">
        <v>0</v>
      </c>
      <c r="D3" s="16">
        <v>0</v>
      </c>
    </row>
    <row r="4" spans="1:7" x14ac:dyDescent="0.3">
      <c r="A4" t="s">
        <v>80</v>
      </c>
      <c r="B4" s="16">
        <v>0.18099999999999999</v>
      </c>
      <c r="C4" s="16">
        <v>0.25</v>
      </c>
      <c r="D4" s="16">
        <v>0.251</v>
      </c>
      <c r="E4" s="16">
        <v>1.16474533887227E-2</v>
      </c>
      <c r="F4" s="16">
        <v>3.979212122394496E-2</v>
      </c>
      <c r="G4" s="16">
        <v>4.0667784527652925E-4</v>
      </c>
    </row>
    <row r="5" spans="1:7" x14ac:dyDescent="0.3">
      <c r="A5" t="s">
        <v>81</v>
      </c>
      <c r="B5" s="16">
        <v>0.88300000000000001</v>
      </c>
      <c r="C5" s="16">
        <v>0.47799999999999998</v>
      </c>
      <c r="D5" s="16">
        <v>0.33</v>
      </c>
      <c r="E5" s="16">
        <v>1.3863664456408711E-2</v>
      </c>
      <c r="F5" s="16">
        <v>5.5363451700218703E-2</v>
      </c>
      <c r="G5" s="16">
        <v>1.4694241270649E-2</v>
      </c>
    </row>
    <row r="6" spans="1:7" x14ac:dyDescent="0.3">
      <c r="A6" t="s">
        <v>82</v>
      </c>
      <c r="B6" s="16">
        <v>0.99399999999999999</v>
      </c>
      <c r="C6" s="16">
        <v>0.50600000000000001</v>
      </c>
      <c r="D6" s="16">
        <v>0.32740000000000002</v>
      </c>
      <c r="E6" s="16">
        <v>9.0927056912956227E-3</v>
      </c>
      <c r="F6" s="16">
        <v>5.6287180886306284E-2</v>
      </c>
      <c r="G6" s="16"/>
    </row>
    <row r="7" spans="1:7" x14ac:dyDescent="0.3">
      <c r="A7" t="s">
        <v>73</v>
      </c>
      <c r="B7" s="16">
        <v>0.40400000000000003</v>
      </c>
      <c r="C7" s="16">
        <v>0.10199999999999999</v>
      </c>
      <c r="D7" s="16">
        <v>4.7699999999999999E-2</v>
      </c>
      <c r="E7" s="16">
        <v>1.5558422064944869E-2</v>
      </c>
      <c r="F7" s="16">
        <v>4.4529585564143182E-3</v>
      </c>
      <c r="G7" s="16">
        <v>1.1484056511477253E-3</v>
      </c>
    </row>
    <row r="8" spans="1:7" x14ac:dyDescent="0.3">
      <c r="A8" t="s">
        <v>74</v>
      </c>
      <c r="B8" s="16">
        <v>0.26240000000000002</v>
      </c>
      <c r="C8" s="16">
        <v>1.9199999999999998E-2</v>
      </c>
      <c r="D8" s="16">
        <v>1.78E-2</v>
      </c>
      <c r="E8" s="16">
        <v>2.7323310581051252E-2</v>
      </c>
      <c r="F8" s="16">
        <v>3.4133867664716956E-3</v>
      </c>
      <c r="G8" s="16">
        <v>1.4209677830851679E-3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407A1-6B98-C940-A6C7-7C52210839CF}">
  <dimension ref="A1:U125"/>
  <sheetViews>
    <sheetView topLeftCell="H1" zoomScale="127" zoomScaleNormal="127" workbookViewId="0">
      <selection activeCell="R13" sqref="R13"/>
    </sheetView>
  </sheetViews>
  <sheetFormatPr defaultColWidth="11" defaultRowHeight="15.6" x14ac:dyDescent="0.3"/>
  <cols>
    <col min="2" max="2" width="14.59765625" customWidth="1"/>
    <col min="6" max="6" width="33.3984375" customWidth="1"/>
    <col min="10" max="10" width="30.59765625" customWidth="1"/>
  </cols>
  <sheetData>
    <row r="1" spans="1:21" x14ac:dyDescent="0.3">
      <c r="A1" t="s">
        <v>45</v>
      </c>
      <c r="B1" t="s">
        <v>5</v>
      </c>
      <c r="C1" t="s">
        <v>6</v>
      </c>
      <c r="J1" t="s">
        <v>67</v>
      </c>
    </row>
    <row r="3" spans="1:21" x14ac:dyDescent="0.3">
      <c r="A3" t="s">
        <v>44</v>
      </c>
      <c r="B3" s="1">
        <v>11430</v>
      </c>
      <c r="C3">
        <v>125302</v>
      </c>
    </row>
    <row r="4" spans="1:21" x14ac:dyDescent="0.3">
      <c r="A4" t="s">
        <v>1</v>
      </c>
      <c r="B4" s="1" t="s">
        <v>8</v>
      </c>
    </row>
    <row r="5" spans="1:21" x14ac:dyDescent="0.3">
      <c r="A5" t="s">
        <v>2</v>
      </c>
      <c r="B5" t="s">
        <v>43</v>
      </c>
      <c r="C5">
        <v>141605</v>
      </c>
    </row>
    <row r="6" spans="1:21" x14ac:dyDescent="0.3">
      <c r="A6" t="s">
        <v>3</v>
      </c>
      <c r="B6" t="s">
        <v>8</v>
      </c>
      <c r="C6" t="s">
        <v>8</v>
      </c>
    </row>
    <row r="7" spans="1:21" x14ac:dyDescent="0.3">
      <c r="A7" t="s">
        <v>4</v>
      </c>
      <c r="B7" s="10">
        <v>8281</v>
      </c>
      <c r="C7" s="13">
        <v>0</v>
      </c>
      <c r="D7" s="11">
        <f>C7/(C7+C3)</f>
        <v>0</v>
      </c>
      <c r="E7" t="e">
        <f>(D7+D15)/2</f>
        <v>#VALUE!</v>
      </c>
    </row>
    <row r="8" spans="1:21" x14ac:dyDescent="0.3">
      <c r="B8" t="s">
        <v>63</v>
      </c>
    </row>
    <row r="9" spans="1:21" x14ac:dyDescent="0.3">
      <c r="A9" t="s">
        <v>46</v>
      </c>
      <c r="B9" t="s">
        <v>5</v>
      </c>
      <c r="C9" t="s">
        <v>6</v>
      </c>
      <c r="N9" t="s">
        <v>72</v>
      </c>
      <c r="P9">
        <v>1</v>
      </c>
      <c r="Q9">
        <v>2</v>
      </c>
      <c r="R9" t="s">
        <v>73</v>
      </c>
      <c r="T9" t="s">
        <v>74</v>
      </c>
    </row>
    <row r="10" spans="1:21" x14ac:dyDescent="0.3">
      <c r="O10" t="s">
        <v>69</v>
      </c>
      <c r="P10">
        <v>85451</v>
      </c>
      <c r="Q10">
        <v>64900</v>
      </c>
      <c r="R10">
        <v>62644</v>
      </c>
      <c r="S10">
        <v>64547</v>
      </c>
      <c r="T10">
        <v>46391</v>
      </c>
      <c r="U10">
        <v>59433</v>
      </c>
    </row>
    <row r="11" spans="1:21" x14ac:dyDescent="0.3">
      <c r="A11" t="s">
        <v>44</v>
      </c>
      <c r="B11" s="1">
        <v>11430</v>
      </c>
      <c r="C11">
        <v>85327</v>
      </c>
      <c r="J11">
        <v>21826</v>
      </c>
      <c r="O11" t="s">
        <v>70</v>
      </c>
      <c r="P11">
        <v>1808</v>
      </c>
      <c r="Q11">
        <v>1907</v>
      </c>
      <c r="R11">
        <v>2407</v>
      </c>
      <c r="S11">
        <v>1907</v>
      </c>
      <c r="T11">
        <v>1724</v>
      </c>
      <c r="U11">
        <v>1344</v>
      </c>
    </row>
    <row r="12" spans="1:21" x14ac:dyDescent="0.3">
      <c r="A12" t="s">
        <v>1</v>
      </c>
      <c r="B12" s="1" t="s">
        <v>8</v>
      </c>
      <c r="O12" t="s">
        <v>71</v>
      </c>
      <c r="P12">
        <v>20354</v>
      </c>
      <c r="Q12">
        <v>13943</v>
      </c>
      <c r="R12">
        <v>42176</v>
      </c>
      <c r="S12">
        <v>47208</v>
      </c>
      <c r="T12">
        <v>15452</v>
      </c>
      <c r="U12">
        <v>23838</v>
      </c>
    </row>
    <row r="13" spans="1:21" x14ac:dyDescent="0.3">
      <c r="A13" t="s">
        <v>2</v>
      </c>
      <c r="B13" t="s">
        <v>43</v>
      </c>
      <c r="C13">
        <v>131123</v>
      </c>
      <c r="P13" s="15">
        <f t="shared" ref="P13:T13" si="0">P12/(P12+P11+P10)</f>
        <v>0.18914071719959485</v>
      </c>
      <c r="Q13" s="15">
        <f t="shared" si="0"/>
        <v>0.17266873065015481</v>
      </c>
      <c r="R13" s="15">
        <f t="shared" si="0"/>
        <v>0.393333768547101</v>
      </c>
      <c r="S13" s="15">
        <f t="shared" si="0"/>
        <v>0.41533670004047085</v>
      </c>
      <c r="T13" s="15">
        <f t="shared" si="0"/>
        <v>0.24308210234870295</v>
      </c>
      <c r="U13" s="15">
        <f>U12/(U12+U11+U10)</f>
        <v>0.28172309874135792</v>
      </c>
    </row>
    <row r="14" spans="1:21" x14ac:dyDescent="0.3">
      <c r="A14" t="s">
        <v>3</v>
      </c>
      <c r="B14" t="s">
        <v>8</v>
      </c>
      <c r="C14" t="s">
        <v>8</v>
      </c>
    </row>
    <row r="15" spans="1:21" x14ac:dyDescent="0.3">
      <c r="A15" t="s">
        <v>4</v>
      </c>
      <c r="B15" s="10">
        <v>8281</v>
      </c>
      <c r="C15" s="2" t="s">
        <v>8</v>
      </c>
      <c r="D15" s="11" t="e">
        <f>C15/(C15+C11+C16)</f>
        <v>#VALUE!</v>
      </c>
      <c r="F15" t="s">
        <v>61</v>
      </c>
      <c r="G15">
        <v>9.7850000000000001</v>
      </c>
      <c r="J15">
        <v>2301</v>
      </c>
      <c r="K15">
        <f>J15/(J15+J11)</f>
        <v>9.5370331993202634E-2</v>
      </c>
      <c r="P15" s="15">
        <f>(P13+Q13)/2</f>
        <v>0.18090472392487483</v>
      </c>
      <c r="R15">
        <f>(R13+S13)/2</f>
        <v>0.40433523429378593</v>
      </c>
    </row>
    <row r="16" spans="1:21" x14ac:dyDescent="0.3">
      <c r="A16" t="s">
        <v>64</v>
      </c>
      <c r="B16">
        <v>10.853999999999999</v>
      </c>
      <c r="C16">
        <v>3654</v>
      </c>
      <c r="R16">
        <f>STDEV(R13,S13)</f>
        <v>1.5558422064944869E-2</v>
      </c>
      <c r="T16" s="15">
        <f>(T13+U13)/2</f>
        <v>0.26240260054503045</v>
      </c>
    </row>
    <row r="17" spans="1:20" x14ac:dyDescent="0.3">
      <c r="P17">
        <f>STDEV(P13,Q13)</f>
        <v>1.1647453388722653E-2</v>
      </c>
      <c r="T17">
        <f>STDEV(T13,U13)</f>
        <v>2.7323310581051252E-2</v>
      </c>
    </row>
    <row r="18" spans="1:20" x14ac:dyDescent="0.3">
      <c r="A18" t="s">
        <v>47</v>
      </c>
      <c r="B18" t="s">
        <v>5</v>
      </c>
      <c r="C18" t="s">
        <v>6</v>
      </c>
    </row>
    <row r="20" spans="1:20" x14ac:dyDescent="0.3">
      <c r="A20" t="s">
        <v>44</v>
      </c>
      <c r="B20" s="1">
        <v>11430</v>
      </c>
      <c r="C20">
        <v>91067</v>
      </c>
      <c r="J20">
        <v>27105</v>
      </c>
    </row>
    <row r="21" spans="1:20" x14ac:dyDescent="0.3">
      <c r="A21" t="s">
        <v>1</v>
      </c>
      <c r="B21" s="1" t="s">
        <v>8</v>
      </c>
    </row>
    <row r="22" spans="1:20" x14ac:dyDescent="0.3">
      <c r="A22" t="s">
        <v>2</v>
      </c>
      <c r="B22" t="s">
        <v>43</v>
      </c>
      <c r="C22">
        <v>131123</v>
      </c>
    </row>
    <row r="23" spans="1:20" x14ac:dyDescent="0.3">
      <c r="A23" t="s">
        <v>3</v>
      </c>
      <c r="B23" t="s">
        <v>8</v>
      </c>
      <c r="C23" t="s">
        <v>8</v>
      </c>
      <c r="L23">
        <f>(K24+K15)/2</f>
        <v>0.10309309828673024</v>
      </c>
    </row>
    <row r="24" spans="1:20" x14ac:dyDescent="0.3">
      <c r="A24" t="s">
        <v>4</v>
      </c>
      <c r="B24" s="10">
        <v>12434</v>
      </c>
      <c r="C24" s="2">
        <v>14162</v>
      </c>
      <c r="D24" s="11">
        <f>C24/(C24+C20+C25)</f>
        <v>0.13199985086868987</v>
      </c>
      <c r="E24">
        <f>(D24+D43)/2</f>
        <v>0.13284468674236682</v>
      </c>
      <c r="F24" t="s">
        <v>60</v>
      </c>
      <c r="G24" s="1">
        <v>12403</v>
      </c>
      <c r="J24">
        <v>3378</v>
      </c>
      <c r="K24">
        <f>J24/(J24+J20)</f>
        <v>0.11081586458025784</v>
      </c>
      <c r="L24">
        <f>STDEV(K24,K15)</f>
        <v>1.0921640831344536E-2</v>
      </c>
    </row>
    <row r="25" spans="1:20" x14ac:dyDescent="0.3">
      <c r="A25" t="s">
        <v>64</v>
      </c>
      <c r="B25">
        <v>10.853999999999999</v>
      </c>
      <c r="C25">
        <v>2059</v>
      </c>
    </row>
    <row r="27" spans="1:20" x14ac:dyDescent="0.3">
      <c r="E27">
        <f>STDEV(D24,D43)</f>
        <v>1.1947783505332492E-3</v>
      </c>
    </row>
    <row r="29" spans="1:20" x14ac:dyDescent="0.3">
      <c r="B29" s="1"/>
      <c r="J29" t="s">
        <v>86</v>
      </c>
    </row>
    <row r="30" spans="1:20" x14ac:dyDescent="0.3">
      <c r="B30" s="1"/>
    </row>
    <row r="33" spans="1:9" x14ac:dyDescent="0.3">
      <c r="B33" s="10"/>
      <c r="C33" s="2"/>
      <c r="D33" s="11"/>
    </row>
    <row r="36" spans="1:9" x14ac:dyDescent="0.3">
      <c r="H36" t="s">
        <v>72</v>
      </c>
    </row>
    <row r="37" spans="1:9" x14ac:dyDescent="0.3">
      <c r="A37" t="s">
        <v>48</v>
      </c>
      <c r="B37" t="s">
        <v>5</v>
      </c>
      <c r="C37" t="s">
        <v>6</v>
      </c>
      <c r="I37" t="s">
        <v>69</v>
      </c>
    </row>
    <row r="38" spans="1:9" x14ac:dyDescent="0.3">
      <c r="I38" t="s">
        <v>70</v>
      </c>
    </row>
    <row r="39" spans="1:9" x14ac:dyDescent="0.3">
      <c r="A39" t="s">
        <v>44</v>
      </c>
      <c r="B39" s="1">
        <v>11430</v>
      </c>
      <c r="C39">
        <v>100179</v>
      </c>
      <c r="I39" t="s">
        <v>71</v>
      </c>
    </row>
    <row r="40" spans="1:9" x14ac:dyDescent="0.3">
      <c r="A40" t="s">
        <v>1</v>
      </c>
      <c r="B40" s="1" t="s">
        <v>8</v>
      </c>
    </row>
    <row r="41" spans="1:9" x14ac:dyDescent="0.3">
      <c r="A41" t="s">
        <v>2</v>
      </c>
      <c r="B41" t="s">
        <v>43</v>
      </c>
      <c r="C41">
        <v>131123</v>
      </c>
    </row>
    <row r="42" spans="1:9" x14ac:dyDescent="0.3">
      <c r="A42" t="s">
        <v>3</v>
      </c>
      <c r="B42" t="s">
        <v>8</v>
      </c>
      <c r="C42" t="s">
        <v>8</v>
      </c>
    </row>
    <row r="43" spans="1:9" x14ac:dyDescent="0.3">
      <c r="A43" t="s">
        <v>4</v>
      </c>
      <c r="B43" s="10">
        <v>12435</v>
      </c>
      <c r="C43" s="2">
        <v>15789</v>
      </c>
      <c r="D43" s="11">
        <f>C43/(C43+C39+C44)</f>
        <v>0.13368952261604375</v>
      </c>
    </row>
    <row r="44" spans="1:9" x14ac:dyDescent="0.3">
      <c r="A44" t="s">
        <v>64</v>
      </c>
      <c r="B44">
        <v>10.853999999999999</v>
      </c>
      <c r="C44">
        <v>2134</v>
      </c>
    </row>
    <row r="46" spans="1:9" x14ac:dyDescent="0.3">
      <c r="A46" t="s">
        <v>49</v>
      </c>
      <c r="B46" t="s">
        <v>5</v>
      </c>
      <c r="C46" t="s">
        <v>6</v>
      </c>
    </row>
    <row r="48" spans="1:9" x14ac:dyDescent="0.3">
      <c r="A48" t="s">
        <v>44</v>
      </c>
      <c r="B48" s="1">
        <v>11474</v>
      </c>
      <c r="C48">
        <v>60901</v>
      </c>
    </row>
    <row r="49" spans="1:11" x14ac:dyDescent="0.3">
      <c r="A49" t="s">
        <v>1</v>
      </c>
      <c r="B49" s="1" t="s">
        <v>8</v>
      </c>
      <c r="J49">
        <v>10678</v>
      </c>
    </row>
    <row r="50" spans="1:11" x14ac:dyDescent="0.3">
      <c r="A50" t="s">
        <v>2</v>
      </c>
      <c r="B50" t="s">
        <v>43</v>
      </c>
      <c r="C50">
        <v>131123</v>
      </c>
      <c r="J50">
        <v>147197</v>
      </c>
    </row>
    <row r="51" spans="1:11" x14ac:dyDescent="0.3">
      <c r="A51" t="s">
        <v>3</v>
      </c>
      <c r="B51" t="s">
        <v>8</v>
      </c>
      <c r="C51" t="s">
        <v>8</v>
      </c>
    </row>
    <row r="52" spans="1:11" x14ac:dyDescent="0.3">
      <c r="A52" t="s">
        <v>4</v>
      </c>
      <c r="B52" s="10">
        <v>18579</v>
      </c>
      <c r="C52" s="2">
        <v>24553</v>
      </c>
      <c r="D52" s="11">
        <f>C52/(C52+C48+C53)</f>
        <v>0.28304148846645993</v>
      </c>
      <c r="E52">
        <f>(D52+D60)/2</f>
        <v>0.26742640410614793</v>
      </c>
      <c r="J52">
        <v>89184</v>
      </c>
    </row>
    <row r="53" spans="1:11" x14ac:dyDescent="0.3">
      <c r="A53" t="s">
        <v>64</v>
      </c>
      <c r="B53">
        <v>10.853999999999999</v>
      </c>
      <c r="C53">
        <v>1293</v>
      </c>
    </row>
    <row r="54" spans="1:11" x14ac:dyDescent="0.3">
      <c r="A54" t="s">
        <v>50</v>
      </c>
      <c r="B54" t="s">
        <v>5</v>
      </c>
      <c r="C54" t="s">
        <v>6</v>
      </c>
      <c r="K54">
        <f>J52/(J52+J49)</f>
        <v>0.89307243996715469</v>
      </c>
    </row>
    <row r="56" spans="1:11" x14ac:dyDescent="0.3">
      <c r="A56" t="s">
        <v>44</v>
      </c>
      <c r="B56" s="1">
        <v>11474</v>
      </c>
      <c r="C56">
        <v>82071</v>
      </c>
      <c r="E56">
        <f>STDEV(D52,D60)</f>
        <v>2.2083064079953203E-2</v>
      </c>
      <c r="J56">
        <v>2805</v>
      </c>
    </row>
    <row r="57" spans="1:11" x14ac:dyDescent="0.3">
      <c r="A57" t="s">
        <v>1</v>
      </c>
      <c r="B57" s="1" t="s">
        <v>8</v>
      </c>
      <c r="K57">
        <f>STDEV(K54,K61)</f>
        <v>1.3863664456408711E-2</v>
      </c>
    </row>
    <row r="58" spans="1:11" x14ac:dyDescent="0.3">
      <c r="A58" t="s">
        <v>2</v>
      </c>
      <c r="B58" t="s">
        <v>43</v>
      </c>
      <c r="C58">
        <v>131123</v>
      </c>
      <c r="J58">
        <v>29112</v>
      </c>
    </row>
    <row r="59" spans="1:11" x14ac:dyDescent="0.3">
      <c r="A59" t="s">
        <v>3</v>
      </c>
      <c r="B59" t="s">
        <v>8</v>
      </c>
      <c r="C59" t="s">
        <v>8</v>
      </c>
    </row>
    <row r="60" spans="1:11" x14ac:dyDescent="0.3">
      <c r="A60" t="s">
        <v>4</v>
      </c>
      <c r="B60" s="10">
        <v>18579</v>
      </c>
      <c r="C60" s="2">
        <v>28256</v>
      </c>
      <c r="D60" s="11">
        <f>C60/(C60+C56+C61)</f>
        <v>0.25181131974583598</v>
      </c>
      <c r="F60" t="s">
        <v>59</v>
      </c>
      <c r="G60">
        <v>18.547999999999998</v>
      </c>
      <c r="J60">
        <v>19363</v>
      </c>
    </row>
    <row r="61" spans="1:11" x14ac:dyDescent="0.3">
      <c r="A61" t="s">
        <v>64</v>
      </c>
      <c r="B61">
        <v>10.853999999999999</v>
      </c>
      <c r="C61">
        <v>1884</v>
      </c>
      <c r="K61">
        <f>J60/(J60+J56)</f>
        <v>0.87346625766871167</v>
      </c>
    </row>
    <row r="64" spans="1:11" x14ac:dyDescent="0.3">
      <c r="A64" t="s">
        <v>51</v>
      </c>
      <c r="B64" t="s">
        <v>5</v>
      </c>
      <c r="C64" t="s">
        <v>6</v>
      </c>
    </row>
    <row r="66" spans="1:11" x14ac:dyDescent="0.3">
      <c r="A66" t="s">
        <v>44</v>
      </c>
      <c r="B66" s="1">
        <v>11474</v>
      </c>
      <c r="C66">
        <v>14437</v>
      </c>
      <c r="J66" t="s">
        <v>8</v>
      </c>
    </row>
    <row r="67" spans="1:11" x14ac:dyDescent="0.3">
      <c r="A67" t="s">
        <v>1</v>
      </c>
      <c r="B67" s="1" t="s">
        <v>8</v>
      </c>
    </row>
    <row r="68" spans="1:11" x14ac:dyDescent="0.3">
      <c r="A68" t="s">
        <v>2</v>
      </c>
      <c r="B68" t="s">
        <v>43</v>
      </c>
      <c r="C68">
        <v>131123</v>
      </c>
      <c r="J68">
        <v>146838</v>
      </c>
    </row>
    <row r="69" spans="1:11" x14ac:dyDescent="0.3">
      <c r="A69" t="s">
        <v>3</v>
      </c>
      <c r="B69" t="s">
        <v>8</v>
      </c>
      <c r="C69" t="s">
        <v>8</v>
      </c>
    </row>
    <row r="70" spans="1:11" x14ac:dyDescent="0.3">
      <c r="A70" t="s">
        <v>4</v>
      </c>
      <c r="B70" s="2">
        <v>18.535</v>
      </c>
      <c r="C70" s="2">
        <v>97454</v>
      </c>
      <c r="D70" s="11">
        <f>C70/(C70+C66+C71)</f>
        <v>0.87097264301865207</v>
      </c>
      <c r="E70">
        <f>(D70+D79)/2</f>
        <v>0.8744611972577705</v>
      </c>
      <c r="J70">
        <v>104315</v>
      </c>
      <c r="K70">
        <v>1</v>
      </c>
    </row>
    <row r="71" spans="1:11" x14ac:dyDescent="0.3">
      <c r="A71" t="s">
        <v>64</v>
      </c>
      <c r="B71">
        <v>10.853999999999999</v>
      </c>
    </row>
    <row r="73" spans="1:11" x14ac:dyDescent="0.3">
      <c r="A73" t="s">
        <v>52</v>
      </c>
      <c r="B73" t="s">
        <v>5</v>
      </c>
      <c r="C73" t="s">
        <v>6</v>
      </c>
    </row>
    <row r="74" spans="1:11" x14ac:dyDescent="0.3">
      <c r="K74">
        <f>STDEV(K70,K79)</f>
        <v>9.0927056912956227E-3</v>
      </c>
    </row>
    <row r="75" spans="1:11" x14ac:dyDescent="0.3">
      <c r="A75" t="s">
        <v>44</v>
      </c>
      <c r="B75" s="1">
        <v>11474</v>
      </c>
      <c r="C75">
        <v>12475</v>
      </c>
      <c r="J75">
        <v>1267</v>
      </c>
    </row>
    <row r="76" spans="1:11" x14ac:dyDescent="0.3">
      <c r="A76" t="s">
        <v>1</v>
      </c>
      <c r="B76" s="1" t="s">
        <v>8</v>
      </c>
    </row>
    <row r="77" spans="1:11" x14ac:dyDescent="0.3">
      <c r="A77" t="s">
        <v>2</v>
      </c>
      <c r="B77" t="s">
        <v>43</v>
      </c>
      <c r="C77">
        <v>131123</v>
      </c>
      <c r="J77">
        <v>139183</v>
      </c>
    </row>
    <row r="78" spans="1:11" x14ac:dyDescent="0.3">
      <c r="A78" t="s">
        <v>3</v>
      </c>
      <c r="B78" t="s">
        <v>8</v>
      </c>
      <c r="C78" t="s">
        <v>8</v>
      </c>
    </row>
    <row r="79" spans="1:11" x14ac:dyDescent="0.3">
      <c r="A79" t="s">
        <v>4</v>
      </c>
      <c r="B79" s="10">
        <v>18579</v>
      </c>
      <c r="C79" s="2">
        <v>89737</v>
      </c>
      <c r="D79" s="11">
        <f>C79/(C79+C75+C80)</f>
        <v>0.87794975149688881</v>
      </c>
      <c r="F79" t="s">
        <v>58</v>
      </c>
      <c r="G79" s="1">
        <v>18508</v>
      </c>
      <c r="J79">
        <v>97263</v>
      </c>
      <c r="K79">
        <f>J79/(J79+J75)</f>
        <v>0.9871409722927027</v>
      </c>
    </row>
    <row r="80" spans="1:11" x14ac:dyDescent="0.3">
      <c r="A80" t="s">
        <v>64</v>
      </c>
      <c r="B80">
        <v>10.853999999999999</v>
      </c>
      <c r="C80">
        <v>0</v>
      </c>
    </row>
    <row r="83" spans="1:11" x14ac:dyDescent="0.3">
      <c r="A83" t="s">
        <v>53</v>
      </c>
      <c r="B83" t="s">
        <v>5</v>
      </c>
      <c r="C83" t="s">
        <v>6</v>
      </c>
    </row>
    <row r="85" spans="1:11" x14ac:dyDescent="0.3">
      <c r="A85" t="s">
        <v>44</v>
      </c>
      <c r="B85" s="1">
        <v>11474</v>
      </c>
      <c r="C85">
        <v>90466</v>
      </c>
      <c r="J85">
        <v>22226</v>
      </c>
    </row>
    <row r="86" spans="1:11" x14ac:dyDescent="0.3">
      <c r="A86" t="s">
        <v>1</v>
      </c>
      <c r="B86" s="1" t="s">
        <v>8</v>
      </c>
      <c r="J86">
        <v>153042</v>
      </c>
    </row>
    <row r="87" spans="1:11" x14ac:dyDescent="0.3">
      <c r="A87" t="s">
        <v>2</v>
      </c>
      <c r="B87" t="s">
        <v>43</v>
      </c>
      <c r="C87">
        <v>131123</v>
      </c>
    </row>
    <row r="88" spans="1:11" x14ac:dyDescent="0.3">
      <c r="A88" t="s">
        <v>3</v>
      </c>
      <c r="B88" t="s">
        <v>8</v>
      </c>
      <c r="C88" t="s">
        <v>8</v>
      </c>
    </row>
    <row r="89" spans="1:11" x14ac:dyDescent="0.3">
      <c r="A89" t="s">
        <v>4</v>
      </c>
      <c r="B89" s="10">
        <v>17829</v>
      </c>
      <c r="C89" s="2">
        <v>11128</v>
      </c>
      <c r="D89" s="11">
        <f>C89/(C89+C85+C90)</f>
        <v>0.10515374293651844</v>
      </c>
      <c r="I89">
        <v>17.774999999999999</v>
      </c>
      <c r="J89">
        <v>29505</v>
      </c>
    </row>
    <row r="90" spans="1:11" x14ac:dyDescent="0.3">
      <c r="A90" t="s">
        <v>64</v>
      </c>
      <c r="B90">
        <v>10.853999999999999</v>
      </c>
      <c r="C90">
        <v>4232</v>
      </c>
      <c r="J90">
        <f>J89/(J89+J85)</f>
        <v>0.57035433299182303</v>
      </c>
    </row>
    <row r="91" spans="1:11" x14ac:dyDescent="0.3">
      <c r="K91" t="e">
        <f>J90,J99</f>
        <v>#VALUE!</v>
      </c>
    </row>
    <row r="92" spans="1:11" x14ac:dyDescent="0.3">
      <c r="A92" s="2" t="s">
        <v>54</v>
      </c>
      <c r="B92" s="2" t="s">
        <v>5</v>
      </c>
      <c r="C92" s="2" t="s">
        <v>6</v>
      </c>
      <c r="D92" s="2"/>
      <c r="G92" t="s">
        <v>60</v>
      </c>
      <c r="H92">
        <v>17.8</v>
      </c>
    </row>
    <row r="93" spans="1:11" x14ac:dyDescent="0.3">
      <c r="A93" s="2"/>
      <c r="B93" s="2"/>
      <c r="C93" s="2"/>
      <c r="D93" s="2"/>
      <c r="J93">
        <v>16754</v>
      </c>
    </row>
    <row r="94" spans="1:11" x14ac:dyDescent="0.3">
      <c r="A94" s="2" t="s">
        <v>44</v>
      </c>
      <c r="B94" s="10">
        <v>11474</v>
      </c>
      <c r="C94" s="2">
        <v>84920</v>
      </c>
      <c r="D94" s="2"/>
    </row>
    <row r="95" spans="1:11" x14ac:dyDescent="0.3">
      <c r="A95" s="2" t="s">
        <v>1</v>
      </c>
      <c r="B95" s="10" t="s">
        <v>8</v>
      </c>
      <c r="C95" s="2"/>
      <c r="D95" s="2"/>
    </row>
    <row r="96" spans="1:11" x14ac:dyDescent="0.3">
      <c r="A96" s="2" t="s">
        <v>2</v>
      </c>
      <c r="B96" s="2">
        <v>17.771999999999998</v>
      </c>
      <c r="C96" s="2">
        <v>39580</v>
      </c>
      <c r="D96" s="2"/>
      <c r="J96">
        <v>148793</v>
      </c>
    </row>
    <row r="97" spans="1:11" x14ac:dyDescent="0.3">
      <c r="A97" s="2" t="s">
        <v>3</v>
      </c>
      <c r="B97" s="2" t="s">
        <v>8</v>
      </c>
      <c r="C97" s="2" t="s">
        <v>8</v>
      </c>
      <c r="D97" s="2"/>
    </row>
    <row r="98" spans="1:11" x14ac:dyDescent="0.3">
      <c r="A98" s="2" t="s">
        <v>4</v>
      </c>
      <c r="B98" s="10">
        <v>18579</v>
      </c>
      <c r="C98" s="2">
        <v>11375</v>
      </c>
      <c r="D98" s="12">
        <f>C98/(C94+C98+C99)</f>
        <v>0.11267954432887568</v>
      </c>
      <c r="I98">
        <v>17.774999999999999</v>
      </c>
      <c r="J98">
        <v>25710</v>
      </c>
    </row>
    <row r="99" spans="1:11" x14ac:dyDescent="0.3">
      <c r="A99" t="s">
        <v>64</v>
      </c>
      <c r="B99">
        <v>10.853999999999999</v>
      </c>
      <c r="C99">
        <v>4655</v>
      </c>
      <c r="J99">
        <f>J98/(J98+J93)</f>
        <v>0.60545403165033906</v>
      </c>
    </row>
    <row r="101" spans="1:11" x14ac:dyDescent="0.3">
      <c r="A101" t="s">
        <v>66</v>
      </c>
    </row>
    <row r="104" spans="1:11" x14ac:dyDescent="0.3">
      <c r="A104" s="2" t="s">
        <v>44</v>
      </c>
      <c r="B104" s="10">
        <v>11474</v>
      </c>
      <c r="C104" s="2">
        <v>53461</v>
      </c>
      <c r="D104" s="2"/>
      <c r="J104">
        <v>24991</v>
      </c>
    </row>
    <row r="105" spans="1:11" x14ac:dyDescent="0.3">
      <c r="A105" s="2" t="s">
        <v>1</v>
      </c>
      <c r="B105" s="10" t="s">
        <v>8</v>
      </c>
      <c r="C105" s="2"/>
      <c r="D105" s="2"/>
    </row>
    <row r="106" spans="1:11" x14ac:dyDescent="0.3">
      <c r="A106" s="2" t="s">
        <v>2</v>
      </c>
      <c r="B106" s="2" t="s">
        <v>68</v>
      </c>
      <c r="C106" s="2">
        <v>673365</v>
      </c>
      <c r="D106" s="2"/>
      <c r="J106">
        <v>152534</v>
      </c>
    </row>
    <row r="107" spans="1:11" x14ac:dyDescent="0.3">
      <c r="A107" s="2" t="s">
        <v>3</v>
      </c>
      <c r="B107" s="2" t="s">
        <v>8</v>
      </c>
      <c r="C107" s="2" t="s">
        <v>8</v>
      </c>
      <c r="D107" s="2"/>
    </row>
    <row r="108" spans="1:11" x14ac:dyDescent="0.3">
      <c r="A108" s="2" t="s">
        <v>4</v>
      </c>
      <c r="B108" s="2">
        <v>27.422000000000001</v>
      </c>
      <c r="C108" s="2">
        <v>16297</v>
      </c>
      <c r="D108" s="12">
        <f>C108/(C104+C108+C109)</f>
        <v>0.23016411038612547</v>
      </c>
      <c r="F108" t="s">
        <v>57</v>
      </c>
      <c r="G108">
        <v>27.207000000000001</v>
      </c>
      <c r="J108">
        <v>24492</v>
      </c>
    </row>
    <row r="109" spans="1:11" x14ac:dyDescent="0.3">
      <c r="A109" s="2" t="s">
        <v>62</v>
      </c>
      <c r="B109" s="2">
        <v>10.7715</v>
      </c>
      <c r="C109" s="2">
        <v>1048</v>
      </c>
    </row>
    <row r="110" spans="1:11" x14ac:dyDescent="0.3">
      <c r="K110">
        <f>J108/(J108+J104)</f>
        <v>0.4949578643170382</v>
      </c>
    </row>
    <row r="112" spans="1:11" x14ac:dyDescent="0.3">
      <c r="F112" t="s">
        <v>62</v>
      </c>
      <c r="G112">
        <v>10.815</v>
      </c>
    </row>
    <row r="114" spans="1:11" x14ac:dyDescent="0.3">
      <c r="A114" t="s">
        <v>66</v>
      </c>
    </row>
    <row r="117" spans="1:11" x14ac:dyDescent="0.3">
      <c r="A117" s="2" t="s">
        <v>44</v>
      </c>
      <c r="B117" s="10">
        <v>11474</v>
      </c>
      <c r="C117" s="2">
        <v>59867</v>
      </c>
      <c r="D117" s="2"/>
      <c r="J117">
        <v>17795</v>
      </c>
    </row>
    <row r="118" spans="1:11" x14ac:dyDescent="0.3">
      <c r="A118" s="2" t="s">
        <v>1</v>
      </c>
      <c r="B118" s="10" t="s">
        <v>8</v>
      </c>
      <c r="C118" s="2"/>
      <c r="D118" s="2"/>
    </row>
    <row r="119" spans="1:11" x14ac:dyDescent="0.3">
      <c r="A119" s="2" t="s">
        <v>2</v>
      </c>
      <c r="B119" s="2">
        <v>15.8</v>
      </c>
      <c r="C119" s="2">
        <v>79191</v>
      </c>
      <c r="D119" s="2"/>
      <c r="J119">
        <v>146318</v>
      </c>
    </row>
    <row r="120" spans="1:11" x14ac:dyDescent="0.3">
      <c r="A120" s="2" t="s">
        <v>3</v>
      </c>
      <c r="B120" s="2" t="s">
        <v>8</v>
      </c>
      <c r="C120" s="2" t="s">
        <v>8</v>
      </c>
      <c r="D120" s="2"/>
    </row>
    <row r="121" spans="1:11" x14ac:dyDescent="0.3">
      <c r="A121" s="2" t="s">
        <v>4</v>
      </c>
      <c r="B121" s="10">
        <v>27.422000000000001</v>
      </c>
      <c r="C121" s="2">
        <v>21111</v>
      </c>
      <c r="D121" s="12">
        <f>C121/(C117+C121+C122)</f>
        <v>0.25595295829291947</v>
      </c>
      <c r="F121" t="s">
        <v>57</v>
      </c>
      <c r="G121">
        <v>27.207000000000001</v>
      </c>
      <c r="J121">
        <v>17423</v>
      </c>
    </row>
    <row r="122" spans="1:11" x14ac:dyDescent="0.3">
      <c r="A122" s="2" t="s">
        <v>62</v>
      </c>
      <c r="B122" s="10">
        <v>10.7715</v>
      </c>
      <c r="C122" s="2">
        <v>1502</v>
      </c>
      <c r="J122" t="s">
        <v>8</v>
      </c>
      <c r="K122">
        <f>J121/(J121+J117)</f>
        <v>0.49471860980180588</v>
      </c>
    </row>
    <row r="125" spans="1:11" x14ac:dyDescent="0.3">
      <c r="F125" t="s">
        <v>62</v>
      </c>
      <c r="G125">
        <v>10.815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83460-72F6-8D45-B829-1ED3B4FA852B}">
  <dimension ref="A1:W125"/>
  <sheetViews>
    <sheetView topLeftCell="A64" zoomScale="94" zoomScaleNormal="94" workbookViewId="0">
      <selection activeCell="J25" sqref="J25"/>
    </sheetView>
  </sheetViews>
  <sheetFormatPr defaultColWidth="11" defaultRowHeight="15.6" x14ac:dyDescent="0.3"/>
  <cols>
    <col min="11" max="11" width="42.5" customWidth="1"/>
  </cols>
  <sheetData>
    <row r="1" spans="1:23" x14ac:dyDescent="0.3">
      <c r="A1" s="2" t="s">
        <v>45</v>
      </c>
      <c r="B1" s="2" t="s">
        <v>5</v>
      </c>
      <c r="C1" s="2" t="s">
        <v>6</v>
      </c>
      <c r="D1" s="2"/>
      <c r="E1" s="2"/>
      <c r="F1" s="2"/>
      <c r="G1" s="2"/>
    </row>
    <row r="2" spans="1:23" x14ac:dyDescent="0.3">
      <c r="A2" s="2"/>
      <c r="B2" s="2"/>
      <c r="C2" s="2"/>
      <c r="D2" s="2"/>
      <c r="E2" s="2"/>
      <c r="F2" s="2"/>
      <c r="G2" s="2"/>
      <c r="K2" t="s">
        <v>75</v>
      </c>
      <c r="L2" t="s">
        <v>89</v>
      </c>
      <c r="N2" t="s">
        <v>88</v>
      </c>
      <c r="P2" t="s">
        <v>87</v>
      </c>
      <c r="R2" t="s">
        <v>90</v>
      </c>
      <c r="T2" t="s">
        <v>91</v>
      </c>
      <c r="V2" t="s">
        <v>92</v>
      </c>
    </row>
    <row r="3" spans="1:23" x14ac:dyDescent="0.3">
      <c r="A3" s="2" t="s">
        <v>44</v>
      </c>
      <c r="B3" s="10">
        <v>11430</v>
      </c>
      <c r="C3" s="2">
        <v>125302</v>
      </c>
      <c r="D3" s="2"/>
      <c r="E3" s="2"/>
      <c r="F3" s="2"/>
      <c r="G3" s="2"/>
      <c r="K3" t="s">
        <v>76</v>
      </c>
      <c r="L3" t="s">
        <v>8</v>
      </c>
      <c r="M3" t="s">
        <v>8</v>
      </c>
      <c r="N3">
        <v>108981</v>
      </c>
      <c r="O3">
        <v>108688</v>
      </c>
      <c r="P3">
        <v>74794</v>
      </c>
      <c r="Q3">
        <v>73681</v>
      </c>
      <c r="R3">
        <v>48436</v>
      </c>
      <c r="S3">
        <v>106490</v>
      </c>
      <c r="T3">
        <v>87000</v>
      </c>
      <c r="U3">
        <v>88254</v>
      </c>
      <c r="V3">
        <v>65666</v>
      </c>
      <c r="W3">
        <v>58372</v>
      </c>
    </row>
    <row r="4" spans="1:23" x14ac:dyDescent="0.3">
      <c r="A4" s="2" t="s">
        <v>1</v>
      </c>
      <c r="B4" s="10" t="s">
        <v>8</v>
      </c>
      <c r="C4" s="2"/>
      <c r="D4" s="2"/>
      <c r="E4" s="2"/>
      <c r="F4" s="2"/>
      <c r="G4" s="2"/>
      <c r="K4" t="s">
        <v>4</v>
      </c>
      <c r="L4" t="s">
        <v>8</v>
      </c>
      <c r="M4" t="s">
        <v>8</v>
      </c>
      <c r="N4">
        <v>2851</v>
      </c>
      <c r="O4">
        <v>2912</v>
      </c>
      <c r="P4">
        <v>42112</v>
      </c>
      <c r="Q4">
        <v>37848</v>
      </c>
      <c r="R4">
        <v>24286</v>
      </c>
      <c r="S4" t="s">
        <v>8</v>
      </c>
      <c r="T4">
        <v>4389</v>
      </c>
      <c r="U4">
        <v>4615</v>
      </c>
      <c r="V4">
        <v>1150</v>
      </c>
      <c r="W4">
        <v>1149</v>
      </c>
    </row>
    <row r="5" spans="1:23" x14ac:dyDescent="0.3">
      <c r="A5" s="2" t="s">
        <v>2</v>
      </c>
      <c r="B5" s="2" t="s">
        <v>43</v>
      </c>
      <c r="C5" s="2">
        <v>141605</v>
      </c>
      <c r="D5" s="2"/>
      <c r="E5" s="2"/>
      <c r="F5" s="2"/>
      <c r="G5" s="2"/>
      <c r="K5" t="s">
        <v>77</v>
      </c>
      <c r="L5" t="s">
        <v>8</v>
      </c>
      <c r="M5" t="s">
        <v>8</v>
      </c>
      <c r="N5">
        <v>2937</v>
      </c>
      <c r="O5">
        <v>2972</v>
      </c>
      <c r="P5">
        <v>2232</v>
      </c>
      <c r="Q5">
        <v>2234</v>
      </c>
      <c r="R5">
        <v>1459</v>
      </c>
      <c r="S5" t="s">
        <v>8</v>
      </c>
      <c r="T5">
        <v>2154</v>
      </c>
      <c r="U5">
        <v>2200</v>
      </c>
      <c r="V5">
        <v>1595</v>
      </c>
      <c r="W5">
        <v>1532</v>
      </c>
    </row>
    <row r="6" spans="1:23" x14ac:dyDescent="0.3">
      <c r="A6" s="2" t="s">
        <v>3</v>
      </c>
      <c r="B6" s="2" t="s">
        <v>8</v>
      </c>
      <c r="C6" s="2" t="s">
        <v>8</v>
      </c>
      <c r="D6" s="2"/>
      <c r="E6" s="2"/>
      <c r="F6" s="2"/>
      <c r="G6" s="2"/>
      <c r="K6" t="s">
        <v>78</v>
      </c>
      <c r="N6" s="15">
        <f>N4/(N4+N3+N5)</f>
        <v>2.4841202763812527E-2</v>
      </c>
      <c r="O6" s="15">
        <f>O4/(O4+O3+O5)</f>
        <v>2.5416332088119262E-2</v>
      </c>
      <c r="P6" s="15">
        <f>P4/(P4+P3+P5)</f>
        <v>0.35347244372072723</v>
      </c>
      <c r="Q6" s="15">
        <f>Q4/(Q4+Q3+Q5)</f>
        <v>0.33269164842699295</v>
      </c>
      <c r="R6" s="15">
        <f>R4/(R4+R3+R5)</f>
        <v>0.32738841482320269</v>
      </c>
      <c r="S6" s="15">
        <v>0</v>
      </c>
      <c r="T6" s="15">
        <f>T4/(T4+T3+T5)</f>
        <v>4.691959847342933E-2</v>
      </c>
      <c r="U6" s="15">
        <f>U4/(U4+U3+U5)</f>
        <v>4.8543689320388349E-2</v>
      </c>
      <c r="V6" s="15">
        <f>V4/(V4+V3+V5)</f>
        <v>1.6810162108432853E-2</v>
      </c>
      <c r="W6" s="15">
        <f>W4/(W4+W3+W5)</f>
        <v>1.8819714018967128E-2</v>
      </c>
    </row>
    <row r="7" spans="1:23" x14ac:dyDescent="0.3">
      <c r="A7" s="2" t="s">
        <v>4</v>
      </c>
      <c r="B7" s="10">
        <v>8281</v>
      </c>
      <c r="C7" s="14">
        <v>0</v>
      </c>
      <c r="D7" s="12">
        <v>0</v>
      </c>
      <c r="E7" s="2" t="e">
        <v>#VALUE!</v>
      </c>
      <c r="F7" s="2"/>
      <c r="G7" s="2"/>
    </row>
    <row r="8" spans="1:23" x14ac:dyDescent="0.3">
      <c r="A8" s="2"/>
      <c r="B8" s="2" t="s">
        <v>63</v>
      </c>
      <c r="C8" s="2"/>
      <c r="D8" s="2"/>
      <c r="E8" s="2"/>
      <c r="F8" s="2"/>
      <c r="G8" s="2"/>
      <c r="Q8">
        <f>(Q6+R6)/2</f>
        <v>0.33004003162509782</v>
      </c>
    </row>
    <row r="9" spans="1:23" x14ac:dyDescent="0.3">
      <c r="A9" s="2" t="s">
        <v>46</v>
      </c>
      <c r="B9" s="2" t="s">
        <v>5</v>
      </c>
      <c r="C9" s="2" t="s">
        <v>6</v>
      </c>
      <c r="D9" s="2"/>
      <c r="E9" s="2"/>
      <c r="F9" s="2"/>
      <c r="G9" s="2"/>
      <c r="M9" t="s">
        <v>8</v>
      </c>
      <c r="N9">
        <f>STDEV(N6:O6)</f>
        <v>4.0667784527652925E-4</v>
      </c>
      <c r="P9">
        <f>STDEV(P6:Q6)</f>
        <v>1.4694241270649E-2</v>
      </c>
      <c r="T9">
        <f>STDEV(T6:U6)</f>
        <v>1.1484056511477253E-3</v>
      </c>
      <c r="V9">
        <f>STDEV(V6:W6)</f>
        <v>1.4209677830851679E-3</v>
      </c>
    </row>
    <row r="10" spans="1:23" x14ac:dyDescent="0.3">
      <c r="A10" s="2"/>
      <c r="B10" s="2"/>
      <c r="C10" s="2"/>
      <c r="D10" s="2"/>
      <c r="E10" s="2"/>
      <c r="F10" s="2"/>
      <c r="G10" s="2"/>
      <c r="T10">
        <f>(T6+U6)/2</f>
        <v>4.7731643896908843E-2</v>
      </c>
    </row>
    <row r="11" spans="1:23" x14ac:dyDescent="0.3">
      <c r="A11" s="2" t="s">
        <v>44</v>
      </c>
      <c r="B11" s="10">
        <v>11430</v>
      </c>
      <c r="C11" s="2">
        <v>85327</v>
      </c>
      <c r="D11" s="2"/>
      <c r="E11" s="2"/>
      <c r="F11" s="2"/>
      <c r="G11" s="2"/>
    </row>
    <row r="12" spans="1:23" x14ac:dyDescent="0.3">
      <c r="A12" s="2" t="s">
        <v>1</v>
      </c>
      <c r="B12" s="10" t="s">
        <v>8</v>
      </c>
      <c r="C12" s="2"/>
      <c r="D12" s="2"/>
      <c r="E12" s="2"/>
      <c r="F12" s="2"/>
      <c r="G12" s="2"/>
    </row>
    <row r="13" spans="1:23" x14ac:dyDescent="0.3">
      <c r="A13" s="2" t="s">
        <v>2</v>
      </c>
      <c r="B13" s="2" t="s">
        <v>43</v>
      </c>
      <c r="C13" s="2">
        <v>131123</v>
      </c>
      <c r="D13" s="2"/>
      <c r="E13" s="2"/>
      <c r="F13" s="2"/>
      <c r="G13" s="2"/>
    </row>
    <row r="14" spans="1:23" x14ac:dyDescent="0.3">
      <c r="A14" s="2" t="s">
        <v>3</v>
      </c>
      <c r="B14" s="2" t="s">
        <v>8</v>
      </c>
      <c r="C14" s="2" t="s">
        <v>8</v>
      </c>
      <c r="D14" s="2"/>
      <c r="E14" s="2"/>
      <c r="F14" s="2"/>
      <c r="G14" s="2"/>
    </row>
    <row r="15" spans="1:23" x14ac:dyDescent="0.3">
      <c r="A15" s="2" t="s">
        <v>4</v>
      </c>
      <c r="B15" s="10">
        <v>8281</v>
      </c>
      <c r="C15" s="2" t="s">
        <v>8</v>
      </c>
      <c r="D15" s="12" t="e">
        <v>#VALUE!</v>
      </c>
      <c r="E15" s="2"/>
      <c r="F15" s="2" t="s">
        <v>61</v>
      </c>
      <c r="G15" s="2">
        <v>9.7850000000000001</v>
      </c>
    </row>
    <row r="16" spans="1:23" x14ac:dyDescent="0.3">
      <c r="A16" s="2" t="s">
        <v>64</v>
      </c>
      <c r="B16" s="2">
        <v>10.853999999999999</v>
      </c>
      <c r="C16" s="2">
        <v>3654</v>
      </c>
      <c r="D16" s="2"/>
      <c r="E16" s="2"/>
      <c r="F16" s="2"/>
      <c r="G16" s="2"/>
    </row>
    <row r="17" spans="1:7" x14ac:dyDescent="0.3">
      <c r="A17" s="2"/>
      <c r="B17" s="2"/>
      <c r="C17" s="2"/>
      <c r="D17" s="2"/>
      <c r="E17" s="2"/>
      <c r="F17" s="2"/>
      <c r="G17" s="2"/>
    </row>
    <row r="18" spans="1:7" x14ac:dyDescent="0.3">
      <c r="A18" s="2" t="s">
        <v>47</v>
      </c>
      <c r="B18" s="2" t="s">
        <v>5</v>
      </c>
      <c r="C18" s="2" t="s">
        <v>6</v>
      </c>
      <c r="D18" s="2"/>
      <c r="E18" s="2"/>
      <c r="F18" s="2"/>
      <c r="G18" s="2"/>
    </row>
    <row r="19" spans="1:7" x14ac:dyDescent="0.3">
      <c r="A19" s="2"/>
      <c r="B19" s="2"/>
      <c r="C19" s="2"/>
      <c r="D19" s="2"/>
      <c r="E19" s="2"/>
      <c r="F19" s="2"/>
      <c r="G19" s="2"/>
    </row>
    <row r="20" spans="1:7" x14ac:dyDescent="0.3">
      <c r="A20" s="2" t="s">
        <v>44</v>
      </c>
      <c r="B20" s="10">
        <v>11430</v>
      </c>
      <c r="C20" s="2">
        <v>91067</v>
      </c>
      <c r="D20" s="2"/>
      <c r="E20" s="2"/>
      <c r="F20" s="2"/>
      <c r="G20" s="2"/>
    </row>
    <row r="21" spans="1:7" x14ac:dyDescent="0.3">
      <c r="A21" s="2" t="s">
        <v>1</v>
      </c>
      <c r="B21" s="10" t="s">
        <v>8</v>
      </c>
      <c r="C21" s="2"/>
      <c r="D21" s="2"/>
      <c r="E21" s="2"/>
      <c r="F21" s="2"/>
      <c r="G21" s="2"/>
    </row>
    <row r="22" spans="1:7" x14ac:dyDescent="0.3">
      <c r="A22" s="2" t="s">
        <v>2</v>
      </c>
      <c r="B22" s="2" t="s">
        <v>43</v>
      </c>
      <c r="C22" s="2">
        <v>131123</v>
      </c>
      <c r="D22" s="2"/>
      <c r="E22" s="2"/>
      <c r="F22" s="2"/>
      <c r="G22" s="2"/>
    </row>
    <row r="23" spans="1:7" x14ac:dyDescent="0.3">
      <c r="A23" s="2" t="s">
        <v>3</v>
      </c>
      <c r="B23" s="2" t="s">
        <v>8</v>
      </c>
      <c r="C23" s="2" t="s">
        <v>8</v>
      </c>
      <c r="D23" s="2"/>
      <c r="E23" s="2"/>
      <c r="F23" s="2"/>
      <c r="G23" s="2"/>
    </row>
    <row r="24" spans="1:7" x14ac:dyDescent="0.3">
      <c r="A24" s="2" t="s">
        <v>4</v>
      </c>
      <c r="B24" s="10">
        <v>12434</v>
      </c>
      <c r="C24" s="2">
        <v>14162</v>
      </c>
      <c r="D24" s="12">
        <v>0.13199985</v>
      </c>
      <c r="E24" s="2">
        <v>0.13284468999999999</v>
      </c>
      <c r="F24" s="2" t="s">
        <v>60</v>
      </c>
      <c r="G24" s="10">
        <v>12403</v>
      </c>
    </row>
    <row r="25" spans="1:7" x14ac:dyDescent="0.3">
      <c r="A25" s="2" t="s">
        <v>64</v>
      </c>
      <c r="B25" s="2">
        <v>10.853999999999999</v>
      </c>
      <c r="C25" s="2">
        <v>2059</v>
      </c>
      <c r="D25" s="2"/>
      <c r="E25" s="2"/>
      <c r="F25" s="2"/>
      <c r="G25" s="2"/>
    </row>
    <row r="26" spans="1:7" x14ac:dyDescent="0.3">
      <c r="A26" s="2"/>
      <c r="B26" s="2"/>
      <c r="C26" s="2"/>
      <c r="D26" s="2"/>
      <c r="E26" s="2"/>
      <c r="F26" s="2"/>
      <c r="G26" s="2"/>
    </row>
    <row r="27" spans="1:7" x14ac:dyDescent="0.3">
      <c r="A27" s="2"/>
      <c r="B27" s="2"/>
      <c r="C27" s="2"/>
      <c r="D27" s="2"/>
      <c r="E27" s="2"/>
      <c r="F27" s="2"/>
      <c r="G27" s="2"/>
    </row>
    <row r="28" spans="1:7" x14ac:dyDescent="0.3">
      <c r="A28" s="2"/>
      <c r="B28" s="2"/>
      <c r="C28" s="2"/>
      <c r="D28" s="2"/>
      <c r="E28" s="2"/>
      <c r="F28" s="2"/>
      <c r="G28" s="2"/>
    </row>
    <row r="29" spans="1:7" x14ac:dyDescent="0.3">
      <c r="A29" s="2"/>
      <c r="B29" s="10"/>
      <c r="C29" s="2"/>
      <c r="D29" s="2"/>
      <c r="E29" s="2"/>
      <c r="F29" s="2"/>
      <c r="G29" s="2"/>
    </row>
    <row r="30" spans="1:7" x14ac:dyDescent="0.3">
      <c r="A30" s="2"/>
      <c r="B30" s="10"/>
      <c r="C30" s="2"/>
      <c r="D30" s="2"/>
      <c r="E30" s="2"/>
      <c r="F30" s="2"/>
      <c r="G30" s="2"/>
    </row>
    <row r="31" spans="1:7" x14ac:dyDescent="0.3">
      <c r="A31" s="2"/>
      <c r="B31" s="2"/>
      <c r="C31" s="2"/>
      <c r="D31" s="2"/>
      <c r="E31" s="2"/>
      <c r="F31" s="2"/>
      <c r="G31" s="2"/>
    </row>
    <row r="32" spans="1:7" x14ac:dyDescent="0.3">
      <c r="A32" s="2"/>
      <c r="B32" s="2"/>
      <c r="C32" s="2"/>
      <c r="D32" s="2"/>
      <c r="E32" s="2"/>
      <c r="F32" s="2"/>
      <c r="G32" s="2"/>
    </row>
    <row r="33" spans="1:7" x14ac:dyDescent="0.3">
      <c r="A33" s="2"/>
      <c r="B33" s="10"/>
      <c r="C33" s="2"/>
      <c r="D33" s="12"/>
      <c r="E33" s="2"/>
      <c r="F33" s="2"/>
      <c r="G33" s="2"/>
    </row>
    <row r="34" spans="1:7" x14ac:dyDescent="0.3">
      <c r="A34" s="2"/>
      <c r="B34" s="2"/>
      <c r="C34" s="2"/>
      <c r="D34" s="2"/>
      <c r="E34" s="2"/>
      <c r="F34" s="2"/>
      <c r="G34" s="2"/>
    </row>
    <row r="35" spans="1:7" x14ac:dyDescent="0.3">
      <c r="A35" s="2"/>
      <c r="B35" s="2"/>
      <c r="C35" s="2"/>
      <c r="D35" s="2"/>
      <c r="E35" s="2"/>
      <c r="F35" s="2"/>
      <c r="G35" s="2"/>
    </row>
    <row r="36" spans="1:7" x14ac:dyDescent="0.3">
      <c r="A36" s="2"/>
      <c r="B36" s="2"/>
      <c r="C36" s="2"/>
      <c r="D36" s="2"/>
      <c r="E36" s="2"/>
      <c r="F36" s="2"/>
      <c r="G36" s="2"/>
    </row>
    <row r="37" spans="1:7" x14ac:dyDescent="0.3">
      <c r="A37" s="2" t="s">
        <v>48</v>
      </c>
      <c r="B37" s="2" t="s">
        <v>5</v>
      </c>
      <c r="C37" s="2" t="s">
        <v>6</v>
      </c>
      <c r="D37" s="2"/>
      <c r="E37" s="2"/>
      <c r="F37" s="2"/>
      <c r="G37" s="2"/>
    </row>
    <row r="38" spans="1:7" x14ac:dyDescent="0.3">
      <c r="A38" s="2"/>
      <c r="B38" s="2"/>
      <c r="C38" s="2"/>
      <c r="D38" s="2"/>
      <c r="E38" s="2"/>
      <c r="F38" s="2"/>
      <c r="G38" s="2"/>
    </row>
    <row r="39" spans="1:7" x14ac:dyDescent="0.3">
      <c r="A39" s="2" t="s">
        <v>44</v>
      </c>
      <c r="B39" s="10">
        <v>11430</v>
      </c>
      <c r="C39" s="2">
        <v>100179</v>
      </c>
      <c r="D39" s="2"/>
      <c r="E39" s="2"/>
      <c r="F39" s="2"/>
      <c r="G39" s="2"/>
    </row>
    <row r="40" spans="1:7" x14ac:dyDescent="0.3">
      <c r="A40" s="2" t="s">
        <v>1</v>
      </c>
      <c r="B40" s="10" t="s">
        <v>8</v>
      </c>
      <c r="C40" s="2"/>
      <c r="D40" s="2"/>
      <c r="E40" s="2"/>
      <c r="F40" s="2"/>
      <c r="G40" s="2"/>
    </row>
    <row r="41" spans="1:7" x14ac:dyDescent="0.3">
      <c r="A41" s="2" t="s">
        <v>2</v>
      </c>
      <c r="B41" s="2" t="s">
        <v>43</v>
      </c>
      <c r="C41" s="2">
        <v>131123</v>
      </c>
      <c r="D41" s="2"/>
      <c r="E41" s="2"/>
      <c r="F41" s="2"/>
      <c r="G41" s="2"/>
    </row>
    <row r="42" spans="1:7" x14ac:dyDescent="0.3">
      <c r="A42" s="2" t="s">
        <v>3</v>
      </c>
      <c r="B42" s="2" t="s">
        <v>8</v>
      </c>
      <c r="C42" s="2" t="s">
        <v>8</v>
      </c>
      <c r="D42" s="2"/>
      <c r="E42" s="2"/>
      <c r="F42" s="2"/>
      <c r="G42" s="2"/>
    </row>
    <row r="43" spans="1:7" x14ac:dyDescent="0.3">
      <c r="A43" s="2" t="s">
        <v>4</v>
      </c>
      <c r="B43" s="10">
        <v>12435</v>
      </c>
      <c r="C43" s="2">
        <v>15789</v>
      </c>
      <c r="D43" s="12">
        <v>0.13368952000000001</v>
      </c>
      <c r="E43" s="2"/>
      <c r="F43" s="2"/>
      <c r="G43" s="2"/>
    </row>
    <row r="44" spans="1:7" x14ac:dyDescent="0.3">
      <c r="A44" s="2" t="s">
        <v>64</v>
      </c>
      <c r="B44" s="2">
        <v>10.853999999999999</v>
      </c>
      <c r="C44" s="2">
        <v>2134</v>
      </c>
      <c r="D44" s="2"/>
      <c r="E44" s="2"/>
      <c r="F44" s="2"/>
      <c r="G44" s="2"/>
    </row>
    <row r="45" spans="1:7" x14ac:dyDescent="0.3">
      <c r="A45" s="2"/>
      <c r="B45" s="2"/>
      <c r="C45" s="2"/>
      <c r="D45" s="2"/>
      <c r="E45" s="2"/>
      <c r="F45" s="2"/>
      <c r="G45" s="2"/>
    </row>
    <row r="46" spans="1:7" x14ac:dyDescent="0.3">
      <c r="A46" s="2" t="s">
        <v>49</v>
      </c>
      <c r="B46" s="2" t="s">
        <v>5</v>
      </c>
      <c r="C46" s="2" t="s">
        <v>6</v>
      </c>
      <c r="D46" s="2"/>
      <c r="E46" s="2"/>
      <c r="F46" s="2"/>
      <c r="G46" s="2"/>
    </row>
    <row r="47" spans="1:7" x14ac:dyDescent="0.3">
      <c r="A47" s="2"/>
      <c r="B47" s="2"/>
      <c r="C47" s="2"/>
      <c r="D47" s="2"/>
      <c r="E47" s="2"/>
      <c r="F47" s="2"/>
      <c r="G47" s="2"/>
    </row>
    <row r="48" spans="1:7" x14ac:dyDescent="0.3">
      <c r="A48" s="2" t="s">
        <v>44</v>
      </c>
      <c r="B48" s="10">
        <v>11474</v>
      </c>
      <c r="C48" s="2">
        <v>60901</v>
      </c>
      <c r="D48" s="2"/>
      <c r="E48" s="2"/>
      <c r="F48" s="2"/>
      <c r="G48" s="2"/>
    </row>
    <row r="49" spans="1:7" x14ac:dyDescent="0.3">
      <c r="A49" s="2" t="s">
        <v>1</v>
      </c>
      <c r="B49" s="10" t="s">
        <v>8</v>
      </c>
      <c r="C49" s="2"/>
      <c r="D49" s="2"/>
      <c r="E49" s="2"/>
      <c r="F49" s="2"/>
      <c r="G49" s="2"/>
    </row>
    <row r="50" spans="1:7" x14ac:dyDescent="0.3">
      <c r="A50" s="2" t="s">
        <v>2</v>
      </c>
      <c r="B50" s="2" t="s">
        <v>43</v>
      </c>
      <c r="C50" s="2">
        <v>131123</v>
      </c>
      <c r="D50" s="2"/>
      <c r="E50" s="2"/>
      <c r="F50" s="2"/>
      <c r="G50" s="2"/>
    </row>
    <row r="51" spans="1:7" x14ac:dyDescent="0.3">
      <c r="A51" s="2" t="s">
        <v>3</v>
      </c>
      <c r="B51" s="2" t="s">
        <v>8</v>
      </c>
      <c r="C51" s="2" t="s">
        <v>8</v>
      </c>
      <c r="D51" s="2"/>
      <c r="E51" s="2"/>
      <c r="F51" s="2"/>
      <c r="G51" s="2"/>
    </row>
    <row r="52" spans="1:7" x14ac:dyDescent="0.3">
      <c r="A52" s="2" t="s">
        <v>4</v>
      </c>
      <c r="B52" s="10">
        <v>18579</v>
      </c>
      <c r="C52" s="2" t="s">
        <v>8</v>
      </c>
      <c r="D52" s="12">
        <v>0.28304149000000001</v>
      </c>
      <c r="E52" s="2">
        <v>0.26742640000000001</v>
      </c>
      <c r="F52" s="2"/>
      <c r="G52" s="2"/>
    </row>
    <row r="53" spans="1:7" x14ac:dyDescent="0.3">
      <c r="A53" s="2" t="s">
        <v>64</v>
      </c>
      <c r="B53" s="2">
        <v>10.853999999999999</v>
      </c>
      <c r="C53" s="2">
        <v>1293</v>
      </c>
      <c r="D53" s="2"/>
      <c r="E53" s="2"/>
      <c r="F53" s="2"/>
      <c r="G53" s="2"/>
    </row>
    <row r="54" spans="1:7" x14ac:dyDescent="0.3">
      <c r="A54" s="2" t="s">
        <v>50</v>
      </c>
      <c r="B54" s="2" t="s">
        <v>5</v>
      </c>
      <c r="C54" s="2" t="s">
        <v>6</v>
      </c>
      <c r="D54" s="2"/>
      <c r="E54" s="2"/>
      <c r="F54" s="2"/>
      <c r="G54" s="2"/>
    </row>
    <row r="55" spans="1:7" x14ac:dyDescent="0.3">
      <c r="A55" s="2"/>
      <c r="B55" s="2"/>
      <c r="C55" s="2"/>
      <c r="D55" s="2"/>
      <c r="E55" s="2"/>
      <c r="F55" s="2"/>
      <c r="G55" s="2"/>
    </row>
    <row r="56" spans="1:7" x14ac:dyDescent="0.3">
      <c r="A56" s="2" t="s">
        <v>44</v>
      </c>
      <c r="B56" s="10">
        <v>11474</v>
      </c>
      <c r="C56" s="2">
        <v>82071</v>
      </c>
      <c r="D56" s="2"/>
      <c r="E56" s="2"/>
      <c r="F56" s="2"/>
      <c r="G56" s="2"/>
    </row>
    <row r="57" spans="1:7" x14ac:dyDescent="0.3">
      <c r="A57" s="2" t="s">
        <v>1</v>
      </c>
      <c r="B57" s="10" t="s">
        <v>8</v>
      </c>
      <c r="C57" s="2"/>
      <c r="D57" s="2"/>
      <c r="E57" s="2"/>
      <c r="F57" s="2"/>
      <c r="G57" s="2"/>
    </row>
    <row r="58" spans="1:7" x14ac:dyDescent="0.3">
      <c r="A58" s="2" t="s">
        <v>2</v>
      </c>
      <c r="B58" s="2" t="s">
        <v>43</v>
      </c>
      <c r="C58" s="2">
        <v>131123</v>
      </c>
      <c r="D58" s="2"/>
      <c r="E58" s="2"/>
      <c r="F58" s="2"/>
      <c r="G58" s="2"/>
    </row>
    <row r="59" spans="1:7" x14ac:dyDescent="0.3">
      <c r="A59" s="2" t="s">
        <v>3</v>
      </c>
      <c r="B59" s="2" t="s">
        <v>8</v>
      </c>
      <c r="C59" s="2" t="s">
        <v>8</v>
      </c>
      <c r="D59" s="2"/>
      <c r="E59" s="2"/>
      <c r="F59" s="2"/>
      <c r="G59" s="2"/>
    </row>
    <row r="60" spans="1:7" x14ac:dyDescent="0.3">
      <c r="A60" s="2" t="s">
        <v>4</v>
      </c>
      <c r="B60" s="10">
        <v>18579</v>
      </c>
      <c r="C60" s="2" t="s">
        <v>8</v>
      </c>
      <c r="D60" s="12">
        <v>0.25181132000000001</v>
      </c>
      <c r="E60" s="2"/>
      <c r="F60" s="2" t="s">
        <v>59</v>
      </c>
      <c r="G60" s="2">
        <v>18.547999999999998</v>
      </c>
    </row>
    <row r="61" spans="1:7" x14ac:dyDescent="0.3">
      <c r="A61" s="2" t="s">
        <v>64</v>
      </c>
      <c r="B61" s="2">
        <v>10.853999999999999</v>
      </c>
      <c r="C61" s="2">
        <v>1884</v>
      </c>
      <c r="D61" s="2"/>
      <c r="E61" s="2"/>
      <c r="F61" s="2"/>
      <c r="G61" s="2"/>
    </row>
    <row r="62" spans="1:7" x14ac:dyDescent="0.3">
      <c r="A62" s="2"/>
      <c r="B62" s="2"/>
      <c r="C62" s="2"/>
      <c r="D62" s="2"/>
      <c r="E62" s="2"/>
      <c r="F62" s="2"/>
      <c r="G62" s="2"/>
    </row>
    <row r="63" spans="1:7" x14ac:dyDescent="0.3">
      <c r="A63" s="2"/>
      <c r="B63" s="2"/>
      <c r="C63" s="2"/>
      <c r="D63" s="2"/>
      <c r="E63" s="2"/>
      <c r="F63" s="2"/>
      <c r="G63" s="2"/>
    </row>
    <row r="64" spans="1:7" x14ac:dyDescent="0.3">
      <c r="A64" s="2" t="s">
        <v>51</v>
      </c>
      <c r="B64" s="2" t="s">
        <v>5</v>
      </c>
      <c r="C64" s="2" t="s">
        <v>6</v>
      </c>
      <c r="D64" s="2"/>
      <c r="E64" s="2"/>
      <c r="F64" s="2"/>
      <c r="G64" s="2"/>
    </row>
    <row r="65" spans="1:7" x14ac:dyDescent="0.3">
      <c r="A65" s="2"/>
      <c r="B65" s="2"/>
      <c r="C65" s="2"/>
      <c r="D65" s="2"/>
      <c r="E65" s="2"/>
      <c r="F65" s="2"/>
      <c r="G65" s="2"/>
    </row>
    <row r="66" spans="1:7" x14ac:dyDescent="0.3">
      <c r="A66" s="2" t="s">
        <v>44</v>
      </c>
      <c r="B66" s="10">
        <v>11474</v>
      </c>
      <c r="C66" s="2">
        <v>14437</v>
      </c>
      <c r="D66" s="2"/>
      <c r="E66" s="2"/>
      <c r="F66" s="2"/>
      <c r="G66" s="2"/>
    </row>
    <row r="67" spans="1:7" x14ac:dyDescent="0.3">
      <c r="A67" s="2" t="s">
        <v>1</v>
      </c>
      <c r="B67" s="10" t="s">
        <v>8</v>
      </c>
      <c r="C67" s="2"/>
      <c r="D67" s="2"/>
      <c r="E67" s="2"/>
      <c r="F67" s="2"/>
      <c r="G67" s="2"/>
    </row>
    <row r="68" spans="1:7" x14ac:dyDescent="0.3">
      <c r="A68" s="2" t="s">
        <v>2</v>
      </c>
      <c r="B68" s="2" t="s">
        <v>43</v>
      </c>
      <c r="C68" s="2">
        <v>131123</v>
      </c>
      <c r="D68" s="2"/>
      <c r="E68" s="2"/>
      <c r="F68" s="2"/>
      <c r="G68" s="2"/>
    </row>
    <row r="69" spans="1:7" x14ac:dyDescent="0.3">
      <c r="A69" s="2" t="s">
        <v>3</v>
      </c>
      <c r="B69" s="2" t="s">
        <v>8</v>
      </c>
      <c r="C69" s="2" t="s">
        <v>8</v>
      </c>
      <c r="D69" s="2"/>
      <c r="E69" s="2"/>
      <c r="F69" s="2"/>
      <c r="G69" s="2"/>
    </row>
    <row r="70" spans="1:7" x14ac:dyDescent="0.3">
      <c r="A70" s="2" t="s">
        <v>4</v>
      </c>
      <c r="B70" s="2">
        <v>18.535</v>
      </c>
      <c r="C70" s="2">
        <v>97454</v>
      </c>
      <c r="D70" s="12">
        <v>0.87097263999999996</v>
      </c>
      <c r="E70" s="2">
        <v>0.87446120000000005</v>
      </c>
      <c r="F70" s="2"/>
      <c r="G70" s="2"/>
    </row>
    <row r="71" spans="1:7" x14ac:dyDescent="0.3">
      <c r="A71" s="2" t="s">
        <v>64</v>
      </c>
      <c r="B71" s="2">
        <v>10.853999999999999</v>
      </c>
      <c r="C71" s="2"/>
      <c r="D71" s="2"/>
      <c r="E71" s="2"/>
      <c r="F71" s="2"/>
      <c r="G71" s="2"/>
    </row>
    <row r="72" spans="1:7" x14ac:dyDescent="0.3">
      <c r="A72" s="2"/>
      <c r="B72" s="2"/>
      <c r="C72" s="2"/>
      <c r="D72" s="2"/>
      <c r="E72" s="2"/>
      <c r="F72" s="2"/>
      <c r="G72" s="2"/>
    </row>
    <row r="73" spans="1:7" x14ac:dyDescent="0.3">
      <c r="A73" s="2" t="s">
        <v>52</v>
      </c>
      <c r="B73" s="2" t="s">
        <v>5</v>
      </c>
      <c r="C73" s="2" t="s">
        <v>6</v>
      </c>
      <c r="D73" s="2"/>
      <c r="E73" s="2"/>
      <c r="F73" s="2"/>
      <c r="G73" s="2"/>
    </row>
    <row r="74" spans="1:7" x14ac:dyDescent="0.3">
      <c r="A74" s="2"/>
      <c r="B74" s="2"/>
      <c r="C74" s="2"/>
      <c r="D74" s="2"/>
      <c r="E74" s="2"/>
      <c r="F74" s="2"/>
      <c r="G74" s="2"/>
    </row>
    <row r="75" spans="1:7" x14ac:dyDescent="0.3">
      <c r="A75" s="2" t="s">
        <v>44</v>
      </c>
      <c r="B75" s="10">
        <v>11474</v>
      </c>
      <c r="C75" s="2">
        <v>26419</v>
      </c>
      <c r="D75" s="2"/>
      <c r="E75" s="2"/>
      <c r="F75" s="2"/>
      <c r="G75" s="2"/>
    </row>
    <row r="76" spans="1:7" x14ac:dyDescent="0.3">
      <c r="A76" s="2" t="s">
        <v>1</v>
      </c>
      <c r="B76" s="10" t="s">
        <v>8</v>
      </c>
      <c r="C76" s="2"/>
      <c r="D76" s="2"/>
      <c r="E76" s="2"/>
      <c r="F76" s="2"/>
      <c r="G76" s="2"/>
    </row>
    <row r="77" spans="1:7" x14ac:dyDescent="0.3">
      <c r="A77" s="2" t="s">
        <v>2</v>
      </c>
      <c r="B77" s="2">
        <v>20.283999999999999</v>
      </c>
      <c r="C77" s="2">
        <v>90344</v>
      </c>
      <c r="D77" s="2"/>
      <c r="E77" s="2"/>
      <c r="F77" s="2"/>
      <c r="G77" s="2"/>
    </row>
    <row r="78" spans="1:7" x14ac:dyDescent="0.3">
      <c r="A78" s="2" t="s">
        <v>3</v>
      </c>
      <c r="B78" s="2" t="s">
        <v>8</v>
      </c>
      <c r="C78" s="2" t="s">
        <v>8</v>
      </c>
      <c r="D78" s="2"/>
      <c r="E78" s="2"/>
      <c r="F78" s="2"/>
      <c r="G78" s="2"/>
    </row>
    <row r="79" spans="1:7" x14ac:dyDescent="0.3">
      <c r="A79" s="2" t="s">
        <v>4</v>
      </c>
      <c r="B79" s="10">
        <v>18.507999999999999</v>
      </c>
      <c r="C79" s="2" t="s">
        <v>8</v>
      </c>
      <c r="D79" s="12">
        <v>0.87794974999999997</v>
      </c>
      <c r="E79" s="2"/>
      <c r="F79" s="2" t="s">
        <v>58</v>
      </c>
      <c r="G79" s="10">
        <v>18508</v>
      </c>
    </row>
    <row r="80" spans="1:7" x14ac:dyDescent="0.3">
      <c r="A80" s="2" t="s">
        <v>64</v>
      </c>
      <c r="B80" s="2">
        <v>10.853999999999999</v>
      </c>
      <c r="C80" s="2">
        <v>0</v>
      </c>
      <c r="D80" s="2"/>
      <c r="E80" s="2"/>
      <c r="F80" s="2"/>
      <c r="G80" s="2"/>
    </row>
    <row r="81" spans="1:7" x14ac:dyDescent="0.3">
      <c r="A81" s="2"/>
      <c r="B81" s="2"/>
      <c r="C81" s="2"/>
      <c r="D81" s="2"/>
      <c r="E81" s="2"/>
      <c r="F81" s="2"/>
      <c r="G81" s="2"/>
    </row>
    <row r="82" spans="1:7" x14ac:dyDescent="0.3">
      <c r="A82" s="2"/>
      <c r="B82" s="2"/>
      <c r="C82" s="2"/>
      <c r="D82" s="2"/>
      <c r="E82" s="2"/>
      <c r="F82" s="2"/>
      <c r="G82" s="2"/>
    </row>
    <row r="83" spans="1:7" x14ac:dyDescent="0.3">
      <c r="A83" s="2" t="s">
        <v>53</v>
      </c>
      <c r="B83" s="2" t="s">
        <v>5</v>
      </c>
      <c r="C83" s="2" t="s">
        <v>6</v>
      </c>
      <c r="D83" s="2"/>
      <c r="E83" s="2"/>
      <c r="F83" s="2"/>
      <c r="G83" s="2"/>
    </row>
    <row r="84" spans="1:7" x14ac:dyDescent="0.3">
      <c r="A84" s="2"/>
      <c r="B84" s="2"/>
      <c r="C84" s="2"/>
      <c r="D84" s="2"/>
      <c r="E84" s="2"/>
      <c r="F84" s="2"/>
      <c r="G84" s="2"/>
    </row>
    <row r="85" spans="1:7" x14ac:dyDescent="0.3">
      <c r="A85" s="2" t="s">
        <v>44</v>
      </c>
      <c r="B85" s="10">
        <v>11474</v>
      </c>
      <c r="C85" s="2">
        <v>16778</v>
      </c>
      <c r="D85" s="2"/>
      <c r="E85" s="2"/>
      <c r="F85" s="2"/>
      <c r="G85" s="2"/>
    </row>
    <row r="86" spans="1:7" x14ac:dyDescent="0.3">
      <c r="A86" s="2" t="s">
        <v>1</v>
      </c>
      <c r="B86" s="10" t="s">
        <v>8</v>
      </c>
      <c r="C86" s="2"/>
      <c r="D86" s="2"/>
      <c r="E86" s="2"/>
      <c r="F86" s="2"/>
      <c r="G86" s="2"/>
    </row>
    <row r="87" spans="1:7" x14ac:dyDescent="0.3">
      <c r="A87" s="2" t="s">
        <v>2</v>
      </c>
      <c r="B87" s="2">
        <v>20.2</v>
      </c>
      <c r="C87" s="2">
        <v>138374</v>
      </c>
      <c r="D87" s="2"/>
      <c r="E87" s="2"/>
      <c r="F87" s="2"/>
      <c r="G87" s="2"/>
    </row>
    <row r="88" spans="1:7" x14ac:dyDescent="0.3">
      <c r="A88" s="2" t="s">
        <v>3</v>
      </c>
      <c r="B88" s="2" t="s">
        <v>8</v>
      </c>
      <c r="C88" s="2" t="s">
        <v>8</v>
      </c>
      <c r="D88" s="2"/>
      <c r="E88" s="2"/>
      <c r="F88" s="2"/>
      <c r="G88" s="2"/>
    </row>
    <row r="89" spans="1:7" x14ac:dyDescent="0.3">
      <c r="A89" s="2" t="s">
        <v>4</v>
      </c>
      <c r="B89" s="10">
        <v>17829</v>
      </c>
      <c r="C89" s="2" t="s">
        <v>8</v>
      </c>
      <c r="D89" s="12">
        <v>0.10515374</v>
      </c>
      <c r="E89" s="2"/>
      <c r="F89" s="2"/>
      <c r="G89" s="2"/>
    </row>
    <row r="90" spans="1:7" x14ac:dyDescent="0.3">
      <c r="A90" s="2" t="s">
        <v>64</v>
      </c>
      <c r="B90" s="2">
        <v>10.853999999999999</v>
      </c>
      <c r="C90" s="2" t="s">
        <v>8</v>
      </c>
      <c r="D90" s="2"/>
      <c r="E90" s="2"/>
      <c r="F90" s="2"/>
      <c r="G90" s="2"/>
    </row>
    <row r="91" spans="1:7" x14ac:dyDescent="0.3">
      <c r="A91" s="2"/>
      <c r="B91" s="2"/>
      <c r="C91" s="2"/>
      <c r="D91" s="2"/>
      <c r="E91" s="2"/>
      <c r="F91" s="2"/>
      <c r="G91" s="2"/>
    </row>
    <row r="92" spans="1:7" x14ac:dyDescent="0.3">
      <c r="A92" s="2" t="s">
        <v>54</v>
      </c>
      <c r="B92" s="2" t="s">
        <v>5</v>
      </c>
      <c r="C92" s="2" t="s">
        <v>6</v>
      </c>
      <c r="D92" s="2"/>
      <c r="E92" s="2"/>
      <c r="F92" s="2"/>
      <c r="G92" s="2"/>
    </row>
    <row r="93" spans="1:7" x14ac:dyDescent="0.3">
      <c r="A93" s="2"/>
      <c r="B93" s="2"/>
      <c r="C93" s="2"/>
      <c r="D93" s="2"/>
      <c r="E93" s="2"/>
      <c r="F93" s="2"/>
      <c r="G93" s="2"/>
    </row>
    <row r="94" spans="1:7" x14ac:dyDescent="0.3">
      <c r="A94" s="2" t="s">
        <v>44</v>
      </c>
      <c r="B94" s="10">
        <v>11474</v>
      </c>
      <c r="C94" s="2">
        <v>38529</v>
      </c>
      <c r="D94" s="2"/>
      <c r="E94" s="2"/>
      <c r="F94" s="2"/>
      <c r="G94" s="2"/>
    </row>
    <row r="95" spans="1:7" x14ac:dyDescent="0.3">
      <c r="A95" s="2" t="s">
        <v>1</v>
      </c>
      <c r="B95" s="10" t="s">
        <v>8</v>
      </c>
      <c r="C95" s="2"/>
      <c r="D95" s="2"/>
      <c r="E95" s="2"/>
      <c r="F95" s="2"/>
      <c r="G95" s="2"/>
    </row>
    <row r="96" spans="1:7" x14ac:dyDescent="0.3">
      <c r="A96" s="2" t="s">
        <v>2</v>
      </c>
      <c r="B96" s="2">
        <v>20.827999999999999</v>
      </c>
      <c r="C96" s="2">
        <v>39580</v>
      </c>
      <c r="D96" s="2"/>
      <c r="E96" s="2"/>
      <c r="F96" s="2"/>
      <c r="G96" s="2"/>
    </row>
    <row r="97" spans="1:7" x14ac:dyDescent="0.3">
      <c r="A97" s="2" t="s">
        <v>3</v>
      </c>
      <c r="B97" s="2" t="s">
        <v>8</v>
      </c>
      <c r="C97" s="2" t="s">
        <v>8</v>
      </c>
      <c r="D97" s="2"/>
      <c r="E97" s="2"/>
      <c r="F97" s="2"/>
      <c r="G97" s="2"/>
    </row>
    <row r="98" spans="1:7" x14ac:dyDescent="0.3">
      <c r="A98" s="2" t="s">
        <v>4</v>
      </c>
      <c r="B98" s="10">
        <v>18579</v>
      </c>
      <c r="C98" s="2" t="s">
        <v>8</v>
      </c>
      <c r="D98" s="12">
        <v>0.11267953999999999</v>
      </c>
      <c r="E98" s="2"/>
      <c r="F98" s="2"/>
      <c r="G98" s="2"/>
    </row>
    <row r="99" spans="1:7" x14ac:dyDescent="0.3">
      <c r="A99" s="2" t="s">
        <v>64</v>
      </c>
      <c r="B99" s="2">
        <v>10.853999999999999</v>
      </c>
      <c r="C99" s="2" t="s">
        <v>8</v>
      </c>
      <c r="D99" s="2"/>
      <c r="E99" s="2"/>
      <c r="F99" s="2"/>
      <c r="G99" s="2"/>
    </row>
    <row r="100" spans="1:7" x14ac:dyDescent="0.3">
      <c r="A100" s="2"/>
      <c r="B100" s="2"/>
      <c r="C100" s="2"/>
      <c r="D100" s="2"/>
      <c r="E100" s="2"/>
      <c r="F100" s="2"/>
      <c r="G100" s="2"/>
    </row>
    <row r="101" spans="1:7" x14ac:dyDescent="0.3">
      <c r="A101" s="2" t="s">
        <v>65</v>
      </c>
      <c r="B101" s="2"/>
      <c r="C101" s="2"/>
      <c r="D101" s="2"/>
      <c r="E101" s="2"/>
      <c r="F101" s="2"/>
      <c r="G101" s="2"/>
    </row>
    <row r="102" spans="1:7" x14ac:dyDescent="0.3">
      <c r="A102" s="2"/>
      <c r="B102" s="2"/>
      <c r="C102" s="2"/>
      <c r="D102" s="2"/>
      <c r="E102" s="2"/>
      <c r="F102" s="2"/>
      <c r="G102" s="2"/>
    </row>
    <row r="103" spans="1:7" x14ac:dyDescent="0.3">
      <c r="A103" s="2"/>
      <c r="B103" s="2"/>
      <c r="C103" s="2"/>
      <c r="D103" s="2"/>
      <c r="E103" s="2"/>
      <c r="F103" s="2"/>
      <c r="G103" s="2"/>
    </row>
    <row r="104" spans="1:7" x14ac:dyDescent="0.3">
      <c r="A104" s="2" t="s">
        <v>44</v>
      </c>
      <c r="B104" s="10">
        <v>11474</v>
      </c>
      <c r="C104" s="2">
        <v>36804</v>
      </c>
      <c r="D104" s="2"/>
      <c r="E104" s="2"/>
      <c r="F104" s="2"/>
      <c r="G104" s="2"/>
    </row>
    <row r="105" spans="1:7" x14ac:dyDescent="0.3">
      <c r="A105" s="2" t="s">
        <v>1</v>
      </c>
      <c r="B105" s="10" t="s">
        <v>8</v>
      </c>
      <c r="C105" s="2"/>
      <c r="D105" s="2"/>
      <c r="E105" s="2"/>
      <c r="F105" s="2"/>
      <c r="G105" s="2"/>
    </row>
    <row r="106" spans="1:7" x14ac:dyDescent="0.3">
      <c r="A106" s="2" t="s">
        <v>2</v>
      </c>
      <c r="B106" s="2">
        <v>15.8</v>
      </c>
      <c r="C106" s="2">
        <v>138640</v>
      </c>
      <c r="D106" s="2"/>
      <c r="E106" s="2"/>
      <c r="F106" s="2"/>
      <c r="G106" s="2"/>
    </row>
    <row r="107" spans="1:7" x14ac:dyDescent="0.3">
      <c r="A107" s="2" t="s">
        <v>3</v>
      </c>
      <c r="B107" s="2" t="s">
        <v>8</v>
      </c>
      <c r="C107" s="2" t="s">
        <v>8</v>
      </c>
      <c r="D107" s="2"/>
      <c r="E107" s="2"/>
      <c r="F107" s="2"/>
      <c r="G107" s="2"/>
    </row>
    <row r="108" spans="1:7" x14ac:dyDescent="0.3">
      <c r="A108" s="2" t="s">
        <v>4</v>
      </c>
      <c r="B108" s="2">
        <v>27.422000000000001</v>
      </c>
      <c r="C108" s="2">
        <v>3285</v>
      </c>
      <c r="D108" s="12">
        <f>C108/(C108+C104)</f>
        <v>8.1942677542468007E-2</v>
      </c>
      <c r="E108" s="2"/>
      <c r="F108" s="2" t="s">
        <v>57</v>
      </c>
      <c r="G108" s="2">
        <v>27.207000000000001</v>
      </c>
    </row>
    <row r="109" spans="1:7" x14ac:dyDescent="0.3">
      <c r="A109" s="2" t="s">
        <v>62</v>
      </c>
      <c r="B109" s="2">
        <v>10.7715</v>
      </c>
      <c r="C109" s="2"/>
      <c r="D109" s="2"/>
      <c r="E109" s="2"/>
      <c r="F109" s="2"/>
      <c r="G109" s="2"/>
    </row>
    <row r="110" spans="1:7" x14ac:dyDescent="0.3">
      <c r="A110" s="2"/>
      <c r="B110" s="2"/>
      <c r="C110" s="2"/>
      <c r="D110" s="2"/>
      <c r="E110" s="2"/>
      <c r="F110" s="2"/>
      <c r="G110" s="2"/>
    </row>
    <row r="111" spans="1:7" x14ac:dyDescent="0.3">
      <c r="A111" s="2"/>
      <c r="B111" s="2"/>
      <c r="C111" s="2"/>
      <c r="D111" s="2"/>
      <c r="E111" s="2"/>
      <c r="F111" s="2"/>
      <c r="G111" s="2"/>
    </row>
    <row r="112" spans="1:7" x14ac:dyDescent="0.3">
      <c r="A112" s="2"/>
      <c r="B112" s="2"/>
      <c r="C112" s="2"/>
      <c r="D112" s="2"/>
      <c r="E112" s="2"/>
      <c r="F112" s="2" t="s">
        <v>62</v>
      </c>
      <c r="G112" s="2">
        <v>10.815</v>
      </c>
    </row>
    <row r="113" spans="1:7" x14ac:dyDescent="0.3">
      <c r="A113" s="2"/>
      <c r="B113" s="2"/>
      <c r="C113" s="2"/>
      <c r="D113" s="2"/>
      <c r="E113" s="2"/>
      <c r="F113" s="2"/>
      <c r="G113" s="2"/>
    </row>
    <row r="114" spans="1:7" x14ac:dyDescent="0.3">
      <c r="A114" s="2" t="s">
        <v>66</v>
      </c>
      <c r="B114" s="2"/>
      <c r="C114" s="2"/>
      <c r="D114" s="2"/>
      <c r="E114" s="2"/>
      <c r="F114" s="2"/>
      <c r="G114" s="2"/>
    </row>
    <row r="115" spans="1:7" x14ac:dyDescent="0.3">
      <c r="A115" s="2"/>
      <c r="B115" s="2"/>
      <c r="C115" s="2"/>
      <c r="D115" s="2"/>
      <c r="E115" s="2"/>
      <c r="F115" s="2"/>
      <c r="G115" s="2"/>
    </row>
    <row r="116" spans="1:7" x14ac:dyDescent="0.3">
      <c r="A116" s="2"/>
      <c r="B116" s="2"/>
      <c r="C116" s="2"/>
      <c r="D116" s="2"/>
      <c r="E116" s="2"/>
      <c r="F116" s="2"/>
      <c r="G116" s="2"/>
    </row>
    <row r="117" spans="1:7" x14ac:dyDescent="0.3">
      <c r="A117" s="2" t="s">
        <v>44</v>
      </c>
      <c r="B117" s="10">
        <v>11474</v>
      </c>
      <c r="C117" s="2">
        <v>15859</v>
      </c>
      <c r="D117" s="2"/>
      <c r="E117" s="2"/>
      <c r="F117" s="2"/>
      <c r="G117" s="2"/>
    </row>
    <row r="118" spans="1:7" x14ac:dyDescent="0.3">
      <c r="A118" s="2" t="s">
        <v>1</v>
      </c>
      <c r="B118" s="10" t="s">
        <v>8</v>
      </c>
      <c r="C118" s="2"/>
      <c r="D118" s="2"/>
      <c r="E118" s="2"/>
      <c r="F118" s="2"/>
      <c r="G118" s="2"/>
    </row>
    <row r="119" spans="1:7" x14ac:dyDescent="0.3">
      <c r="A119" s="2" t="s">
        <v>2</v>
      </c>
      <c r="B119" s="2">
        <v>15.8</v>
      </c>
      <c r="C119" s="2">
        <v>134935</v>
      </c>
      <c r="D119" s="2"/>
      <c r="E119" s="2"/>
      <c r="F119" s="2"/>
      <c r="G119" s="2"/>
    </row>
    <row r="120" spans="1:7" x14ac:dyDescent="0.3">
      <c r="A120" s="2" t="s">
        <v>3</v>
      </c>
      <c r="B120" s="2" t="s">
        <v>8</v>
      </c>
      <c r="C120" s="2" t="s">
        <v>8</v>
      </c>
      <c r="D120" s="2"/>
      <c r="E120" s="2"/>
      <c r="F120" s="2"/>
      <c r="G120" s="2"/>
    </row>
    <row r="121" spans="1:7" x14ac:dyDescent="0.3">
      <c r="A121" s="2" t="s">
        <v>4</v>
      </c>
      <c r="B121" s="10">
        <v>25.666</v>
      </c>
      <c r="C121" s="2">
        <v>2952</v>
      </c>
      <c r="D121" s="12">
        <f>C121/(C117+C121)</f>
        <v>0.15692945616926265</v>
      </c>
      <c r="E121" s="2"/>
      <c r="F121" s="2" t="s">
        <v>57</v>
      </c>
      <c r="G121" s="2">
        <v>27.207000000000001</v>
      </c>
    </row>
    <row r="122" spans="1:7" x14ac:dyDescent="0.3">
      <c r="A122" s="2" t="s">
        <v>62</v>
      </c>
      <c r="B122" s="10">
        <v>11</v>
      </c>
      <c r="C122" s="2" t="s">
        <v>8</v>
      </c>
      <c r="D122" s="2"/>
      <c r="E122" s="2"/>
      <c r="F122" s="2"/>
      <c r="G122" s="2"/>
    </row>
    <row r="123" spans="1:7" x14ac:dyDescent="0.3">
      <c r="A123" s="2"/>
      <c r="B123" s="2"/>
      <c r="C123" s="2"/>
      <c r="D123" s="2"/>
      <c r="E123" s="2"/>
      <c r="F123" s="2"/>
      <c r="G123" s="2"/>
    </row>
    <row r="124" spans="1:7" x14ac:dyDescent="0.3">
      <c r="A124" s="2"/>
      <c r="B124" s="2"/>
      <c r="C124" s="2"/>
      <c r="D124" s="2"/>
      <c r="E124" s="2"/>
      <c r="F124" s="2"/>
      <c r="G124" s="2"/>
    </row>
    <row r="125" spans="1:7" x14ac:dyDescent="0.3">
      <c r="A125" s="2"/>
      <c r="B125" s="2"/>
      <c r="C125" s="2"/>
      <c r="D125" s="2"/>
      <c r="E125" s="2"/>
      <c r="F125" s="2" t="s">
        <v>62</v>
      </c>
      <c r="G125" s="2">
        <v>10.815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ADB61-871C-6B40-B98F-A5C62A8F80AE}">
  <dimension ref="A1:T47"/>
  <sheetViews>
    <sheetView topLeftCell="C1" workbookViewId="0">
      <selection activeCell="O2" sqref="O2"/>
    </sheetView>
  </sheetViews>
  <sheetFormatPr defaultColWidth="11" defaultRowHeight="15.6" x14ac:dyDescent="0.3"/>
  <cols>
    <col min="1" max="1" width="17.59765625" customWidth="1"/>
    <col min="2" max="2" width="22.8984375" customWidth="1"/>
    <col min="3" max="3" width="24.59765625" customWidth="1"/>
    <col min="14" max="14" width="24.8984375" customWidth="1"/>
  </cols>
  <sheetData>
    <row r="1" spans="1:20" x14ac:dyDescent="0.3">
      <c r="A1" s="20">
        <v>45363</v>
      </c>
      <c r="B1" t="s">
        <v>135</v>
      </c>
      <c r="C1" t="s">
        <v>136</v>
      </c>
      <c r="O1" t="s">
        <v>83</v>
      </c>
      <c r="P1" t="s">
        <v>84</v>
      </c>
      <c r="Q1" t="s">
        <v>85</v>
      </c>
      <c r="R1" t="s">
        <v>147</v>
      </c>
      <c r="S1" t="s">
        <v>148</v>
      </c>
      <c r="T1" t="s">
        <v>149</v>
      </c>
    </row>
    <row r="2" spans="1:20" x14ac:dyDescent="0.3">
      <c r="A2" s="2" t="s">
        <v>143</v>
      </c>
      <c r="B2" s="2" t="s">
        <v>116</v>
      </c>
      <c r="C2" s="2"/>
      <c r="D2" s="2" t="s">
        <v>117</v>
      </c>
      <c r="E2" s="2"/>
      <c r="F2" s="2" t="s">
        <v>115</v>
      </c>
      <c r="G2" s="2"/>
      <c r="N2" t="s">
        <v>134</v>
      </c>
      <c r="O2" s="23">
        <v>0.43790000000000001</v>
      </c>
      <c r="P2" s="15">
        <v>0.58069999999999999</v>
      </c>
      <c r="Q2" s="15">
        <v>0.15409999999999999</v>
      </c>
      <c r="R2" s="24">
        <v>1.26E-2</v>
      </c>
      <c r="S2" s="24">
        <v>3.3E-3</v>
      </c>
      <c r="T2" s="24">
        <v>2.9999999999999997E-4</v>
      </c>
    </row>
    <row r="3" spans="1:20" x14ac:dyDescent="0.3">
      <c r="A3" s="2" t="s">
        <v>130</v>
      </c>
      <c r="B3" s="2">
        <v>9918</v>
      </c>
      <c r="C3" s="2">
        <v>7447</v>
      </c>
      <c r="D3" s="2">
        <v>6879</v>
      </c>
      <c r="E3" s="2">
        <v>6788</v>
      </c>
      <c r="F3" s="2">
        <v>7605</v>
      </c>
      <c r="G3" s="2">
        <v>7012</v>
      </c>
      <c r="J3" t="s">
        <v>129</v>
      </c>
      <c r="K3" t="s">
        <v>125</v>
      </c>
      <c r="N3" t="s">
        <v>137</v>
      </c>
      <c r="O3" s="15">
        <v>0.65</v>
      </c>
      <c r="P3" s="15">
        <v>0.8881</v>
      </c>
      <c r="Q3" s="15">
        <v>0.17549999999999999</v>
      </c>
      <c r="R3" s="24">
        <v>4.9200000000000001E-2</v>
      </c>
      <c r="S3" s="24">
        <v>2.4199999999999999E-2</v>
      </c>
      <c r="T3" s="24">
        <v>7.6E-3</v>
      </c>
    </row>
    <row r="4" spans="1:20" x14ac:dyDescent="0.3">
      <c r="A4" t="s">
        <v>19</v>
      </c>
      <c r="B4">
        <v>0</v>
      </c>
      <c r="C4">
        <v>0</v>
      </c>
      <c r="D4">
        <v>0</v>
      </c>
      <c r="E4">
        <v>0</v>
      </c>
      <c r="F4">
        <v>0</v>
      </c>
      <c r="G4" s="2">
        <v>0</v>
      </c>
      <c r="J4" t="s">
        <v>124</v>
      </c>
      <c r="K4" s="1">
        <v>9575</v>
      </c>
      <c r="N4" t="s">
        <v>138</v>
      </c>
      <c r="O4" s="15">
        <v>0.95660000000000001</v>
      </c>
      <c r="P4" s="15">
        <v>0.36499999999999999</v>
      </c>
      <c r="Q4" s="15">
        <v>0.24970000000000001</v>
      </c>
      <c r="R4" s="24">
        <v>3.8999999999999998E-3</v>
      </c>
      <c r="S4" s="24">
        <v>1.9E-2</v>
      </c>
      <c r="T4" s="24">
        <v>7.6E-3</v>
      </c>
    </row>
    <row r="5" spans="1:20" x14ac:dyDescent="0.3">
      <c r="A5" s="2" t="s">
        <v>4</v>
      </c>
      <c r="B5" s="2">
        <v>166357</v>
      </c>
      <c r="C5" s="2">
        <v>116320</v>
      </c>
      <c r="D5" s="2">
        <v>87246</v>
      </c>
      <c r="E5" s="2">
        <v>145553</v>
      </c>
      <c r="F5" s="2">
        <v>41050</v>
      </c>
      <c r="G5" s="2">
        <v>36052</v>
      </c>
      <c r="J5" t="s">
        <v>19</v>
      </c>
      <c r="K5">
        <v>2.1</v>
      </c>
      <c r="N5" t="s">
        <v>142</v>
      </c>
      <c r="O5" s="15">
        <v>0.97560000000000002</v>
      </c>
      <c r="P5" s="15" t="s">
        <v>8</v>
      </c>
      <c r="Q5" s="15" t="s">
        <v>8</v>
      </c>
      <c r="R5" s="24">
        <v>4.0000000000000001E-3</v>
      </c>
      <c r="S5" s="24"/>
      <c r="T5" s="24"/>
    </row>
    <row r="6" spans="1:20" x14ac:dyDescent="0.3">
      <c r="A6" s="2" t="s">
        <v>131</v>
      </c>
      <c r="B6" s="2">
        <v>11470</v>
      </c>
      <c r="C6" s="2">
        <v>8744</v>
      </c>
      <c r="D6" s="2">
        <v>4947</v>
      </c>
      <c r="E6" s="2">
        <v>8241</v>
      </c>
      <c r="F6" s="2">
        <v>11362</v>
      </c>
      <c r="G6" s="2">
        <v>13573</v>
      </c>
      <c r="J6" t="s">
        <v>127</v>
      </c>
      <c r="K6">
        <v>11.625999999999999</v>
      </c>
    </row>
    <row r="7" spans="1:20" x14ac:dyDescent="0.3">
      <c r="A7" s="2" t="s">
        <v>94</v>
      </c>
      <c r="B7" s="2">
        <v>184585</v>
      </c>
      <c r="C7" s="2">
        <v>138655</v>
      </c>
      <c r="D7" s="2">
        <v>51782</v>
      </c>
      <c r="E7" s="2">
        <v>89070</v>
      </c>
      <c r="F7" s="2">
        <v>206731</v>
      </c>
      <c r="G7" s="2">
        <v>177062</v>
      </c>
      <c r="J7" s="15" t="s">
        <v>139</v>
      </c>
      <c r="K7" s="18">
        <v>18.481000000000002</v>
      </c>
    </row>
    <row r="8" spans="1:20" x14ac:dyDescent="0.3">
      <c r="A8" s="2" t="s">
        <v>78</v>
      </c>
      <c r="B8" s="17">
        <f t="shared" ref="B8:G8" si="0">B5/(B4+B5+B6+B7+B3)</f>
        <v>0.44679988182526253</v>
      </c>
      <c r="C8" s="17">
        <f t="shared" si="0"/>
        <v>0.42896233303585257</v>
      </c>
      <c r="D8" s="17">
        <f t="shared" si="0"/>
        <v>0.57834727617431425</v>
      </c>
      <c r="E8" s="17">
        <f t="shared" si="0"/>
        <v>0.58302356880778039</v>
      </c>
      <c r="F8" s="17">
        <f t="shared" si="0"/>
        <v>0.15389056337816967</v>
      </c>
      <c r="G8" s="17">
        <f t="shared" si="0"/>
        <v>0.1542668132940235</v>
      </c>
      <c r="J8" t="s">
        <v>94</v>
      </c>
      <c r="K8">
        <v>19.600000000000001</v>
      </c>
    </row>
    <row r="9" spans="1:20" x14ac:dyDescent="0.3">
      <c r="A9" s="2" t="s">
        <v>132</v>
      </c>
      <c r="B9" s="15">
        <f>AVERAGE(B8:C8)</f>
        <v>0.43788110743055753</v>
      </c>
      <c r="D9" s="15">
        <f>AVERAGE(D8:E8)</f>
        <v>0.58068542249104738</v>
      </c>
      <c r="F9" s="15">
        <f>AVERAGE(F8:G8)</f>
        <v>0.15407868833609659</v>
      </c>
      <c r="J9" t="s">
        <v>140</v>
      </c>
      <c r="K9">
        <v>16.8</v>
      </c>
    </row>
    <row r="10" spans="1:20" x14ac:dyDescent="0.3">
      <c r="A10" s="2" t="s">
        <v>133</v>
      </c>
      <c r="B10">
        <f>STDEV(B8:C8)</f>
        <v>1.2613051708737676E-2</v>
      </c>
      <c r="D10">
        <f>STDEV(D8:E8)</f>
        <v>3.3066382319366055E-3</v>
      </c>
      <c r="F10">
        <f>STDEV(F8:G8)</f>
        <v>2.6604886692111276E-4</v>
      </c>
    </row>
    <row r="13" spans="1:20" x14ac:dyDescent="0.3">
      <c r="A13" s="19" t="s">
        <v>141</v>
      </c>
      <c r="B13" t="s">
        <v>135</v>
      </c>
      <c r="C13" t="s">
        <v>136</v>
      </c>
    </row>
    <row r="14" spans="1:20" x14ac:dyDescent="0.3">
      <c r="A14" s="2" t="s">
        <v>143</v>
      </c>
      <c r="B14" s="2" t="s">
        <v>118</v>
      </c>
      <c r="C14" s="2"/>
      <c r="D14" s="2" t="s">
        <v>119</v>
      </c>
      <c r="E14" s="2"/>
      <c r="F14" s="2" t="s">
        <v>123</v>
      </c>
      <c r="G14" s="2"/>
    </row>
    <row r="15" spans="1:20" x14ac:dyDescent="0.3">
      <c r="A15" s="2" t="s">
        <v>130</v>
      </c>
      <c r="B15" s="2">
        <v>74238</v>
      </c>
      <c r="C15" s="2">
        <v>77571</v>
      </c>
      <c r="D15" s="2">
        <v>23737</v>
      </c>
      <c r="E15" s="2">
        <v>2159</v>
      </c>
      <c r="F15" s="2">
        <v>108328</v>
      </c>
      <c r="G15" s="2">
        <v>80215</v>
      </c>
      <c r="J15" t="s">
        <v>129</v>
      </c>
      <c r="K15" t="s">
        <v>125</v>
      </c>
    </row>
    <row r="16" spans="1:20" x14ac:dyDescent="0.3">
      <c r="A16" t="s">
        <v>19</v>
      </c>
      <c r="B16">
        <v>0</v>
      </c>
      <c r="C16">
        <v>0</v>
      </c>
      <c r="D16">
        <v>0</v>
      </c>
      <c r="E16">
        <v>0</v>
      </c>
      <c r="F16">
        <v>0</v>
      </c>
      <c r="G16" s="2">
        <v>0</v>
      </c>
      <c r="J16" t="s">
        <v>124</v>
      </c>
      <c r="K16" s="1">
        <v>9575</v>
      </c>
    </row>
    <row r="17" spans="1:11" x14ac:dyDescent="0.3">
      <c r="A17" s="2" t="s">
        <v>4</v>
      </c>
      <c r="B17" s="2">
        <v>185462</v>
      </c>
      <c r="C17" s="2">
        <v>276916</v>
      </c>
      <c r="D17" s="2">
        <v>344653</v>
      </c>
      <c r="E17" s="2">
        <v>406724</v>
      </c>
      <c r="F17" s="2">
        <v>48712</v>
      </c>
      <c r="G17" s="2">
        <v>68482</v>
      </c>
      <c r="J17" t="s">
        <v>20</v>
      </c>
      <c r="K17">
        <v>2</v>
      </c>
    </row>
    <row r="18" spans="1:11" x14ac:dyDescent="0.3">
      <c r="A18" s="2" t="s">
        <v>131</v>
      </c>
      <c r="B18" s="2">
        <v>11324</v>
      </c>
      <c r="C18" s="2">
        <v>12835</v>
      </c>
      <c r="D18" s="2">
        <v>10184</v>
      </c>
      <c r="E18" s="2">
        <v>13191</v>
      </c>
      <c r="F18" s="2">
        <v>21699</v>
      </c>
      <c r="G18" s="2">
        <v>23649</v>
      </c>
      <c r="J18" t="s">
        <v>127</v>
      </c>
      <c r="K18">
        <v>11.625999999999999</v>
      </c>
    </row>
    <row r="19" spans="1:11" x14ac:dyDescent="0.3">
      <c r="A19" s="2" t="s">
        <v>94</v>
      </c>
      <c r="B19" s="2">
        <v>30436</v>
      </c>
      <c r="C19" s="2">
        <v>37050</v>
      </c>
      <c r="D19" s="2">
        <v>17134</v>
      </c>
      <c r="E19" s="2">
        <v>27218</v>
      </c>
      <c r="F19" s="2">
        <v>112441</v>
      </c>
      <c r="G19" s="2">
        <v>200452</v>
      </c>
      <c r="J19" s="15" t="s">
        <v>139</v>
      </c>
      <c r="K19" s="18">
        <v>18.481000000000002</v>
      </c>
    </row>
    <row r="20" spans="1:11" x14ac:dyDescent="0.3">
      <c r="A20" s="2" t="s">
        <v>78</v>
      </c>
      <c r="B20" s="17">
        <f t="shared" ref="B20:G20" si="1">B17/(B16+B17+B18+B19+B15)</f>
        <v>0.61521263185828967</v>
      </c>
      <c r="C20" s="17">
        <f t="shared" si="1"/>
        <v>0.68480508047045785</v>
      </c>
      <c r="D20" s="17">
        <f>D17/(D16+D17+D18+D19+D15)</f>
        <v>0.8709780949589091</v>
      </c>
      <c r="E20" s="17">
        <f t="shared" si="1"/>
        <v>0.9052553795749757</v>
      </c>
      <c r="F20" s="17">
        <f t="shared" si="1"/>
        <v>0.16729170959543924</v>
      </c>
      <c r="G20" s="17">
        <f t="shared" si="1"/>
        <v>0.18369733743206776</v>
      </c>
      <c r="J20" t="s">
        <v>94</v>
      </c>
      <c r="K20">
        <v>19.050999999999998</v>
      </c>
    </row>
    <row r="21" spans="1:11" x14ac:dyDescent="0.3">
      <c r="A21" s="2" t="s">
        <v>132</v>
      </c>
      <c r="B21" s="15">
        <f>AVERAGE(B20:C20)</f>
        <v>0.65000885616437376</v>
      </c>
      <c r="D21" s="15">
        <f>AVERAGE(D20:E20)</f>
        <v>0.8881167372669424</v>
      </c>
      <c r="F21" s="15">
        <f>AVERAGE(F20:G20)</f>
        <v>0.1754945235137535</v>
      </c>
      <c r="J21" t="s">
        <v>140</v>
      </c>
      <c r="K21">
        <v>16.8</v>
      </c>
    </row>
    <row r="22" spans="1:11" x14ac:dyDescent="0.3">
      <c r="A22" s="2" t="s">
        <v>133</v>
      </c>
      <c r="B22">
        <f>STDEV(B20:C20)</f>
        <v>4.9209292333040458E-2</v>
      </c>
      <c r="D22">
        <f>STDEV(D20:E20)</f>
        <v>2.423770039268202E-2</v>
      </c>
      <c r="F22">
        <f>STDEV(F20:G20)</f>
        <v>1.1600530692902818E-2</v>
      </c>
    </row>
    <row r="26" spans="1:11" x14ac:dyDescent="0.3">
      <c r="A26" s="20">
        <v>45349</v>
      </c>
      <c r="B26" t="s">
        <v>135</v>
      </c>
      <c r="C26" s="21" t="s">
        <v>146</v>
      </c>
    </row>
    <row r="27" spans="1:11" x14ac:dyDescent="0.3">
      <c r="A27" s="2" t="s">
        <v>144</v>
      </c>
      <c r="B27" s="2" t="s">
        <v>120</v>
      </c>
      <c r="C27" s="2"/>
      <c r="D27" s="2" t="s">
        <v>121</v>
      </c>
      <c r="E27" s="2"/>
      <c r="F27" s="2" t="s">
        <v>122</v>
      </c>
      <c r="G27" s="2"/>
    </row>
    <row r="28" spans="1:11" x14ac:dyDescent="0.3">
      <c r="A28" s="2" t="s">
        <v>130</v>
      </c>
      <c r="B28" s="2">
        <v>0</v>
      </c>
      <c r="C28" s="2">
        <v>0</v>
      </c>
      <c r="D28" s="2">
        <v>1984</v>
      </c>
      <c r="E28" s="2">
        <v>1918</v>
      </c>
      <c r="F28" s="2">
        <v>3931</v>
      </c>
      <c r="G28" s="2">
        <v>4086</v>
      </c>
      <c r="J28" t="s">
        <v>129</v>
      </c>
      <c r="K28" t="s">
        <v>125</v>
      </c>
    </row>
    <row r="29" spans="1:11" x14ac:dyDescent="0.3">
      <c r="A29" t="s">
        <v>126</v>
      </c>
      <c r="G29" s="2"/>
      <c r="J29" t="s">
        <v>124</v>
      </c>
      <c r="K29" s="1">
        <v>9575</v>
      </c>
    </row>
    <row r="30" spans="1:11" x14ac:dyDescent="0.3">
      <c r="A30" s="2" t="s">
        <v>4</v>
      </c>
      <c r="B30" s="2">
        <v>461058</v>
      </c>
      <c r="C30" s="2">
        <v>456571</v>
      </c>
      <c r="D30" s="2">
        <v>148508</v>
      </c>
      <c r="E30" s="2">
        <v>219447</v>
      </c>
      <c r="F30" s="2">
        <v>133370</v>
      </c>
      <c r="G30" s="2">
        <v>120458</v>
      </c>
      <c r="J30" t="s">
        <v>126</v>
      </c>
      <c r="K30">
        <v>11.1</v>
      </c>
    </row>
    <row r="31" spans="1:11" x14ac:dyDescent="0.3">
      <c r="A31" s="2" t="s">
        <v>131</v>
      </c>
      <c r="B31" s="2">
        <v>18101</v>
      </c>
      <c r="C31" s="2">
        <v>15121</v>
      </c>
      <c r="D31" s="2">
        <v>27294</v>
      </c>
      <c r="E31" s="2">
        <v>55398</v>
      </c>
      <c r="F31" s="2">
        <v>45358</v>
      </c>
      <c r="G31" s="2">
        <v>33902</v>
      </c>
      <c r="J31" t="s">
        <v>127</v>
      </c>
      <c r="K31">
        <v>11.625999999999999</v>
      </c>
    </row>
    <row r="32" spans="1:11" x14ac:dyDescent="0.3">
      <c r="A32" s="2" t="s">
        <v>94</v>
      </c>
      <c r="B32" s="2">
        <v>4205</v>
      </c>
      <c r="C32" s="2">
        <v>4222</v>
      </c>
      <c r="D32" s="2">
        <v>244633</v>
      </c>
      <c r="E32" s="2">
        <v>303176</v>
      </c>
      <c r="F32" s="2">
        <v>363272</v>
      </c>
      <c r="G32" s="2">
        <v>313679</v>
      </c>
      <c r="J32" s="15" t="s">
        <v>128</v>
      </c>
      <c r="K32" s="18">
        <v>32.386000000000003</v>
      </c>
    </row>
    <row r="33" spans="1:11" x14ac:dyDescent="0.3">
      <c r="A33" s="2" t="s">
        <v>78</v>
      </c>
      <c r="B33" s="17">
        <f t="shared" ref="B33:G33" si="2">B30/(B29+B30+B31+B32+B28)</f>
        <v>0.95385258314644861</v>
      </c>
      <c r="C33" s="17">
        <f t="shared" si="2"/>
        <v>0.95935610215291001</v>
      </c>
      <c r="D33" s="17">
        <f t="shared" si="2"/>
        <v>0.35156562559922733</v>
      </c>
      <c r="E33" s="17">
        <f t="shared" si="2"/>
        <v>0.3783966934453451</v>
      </c>
      <c r="F33" s="17">
        <f t="shared" si="2"/>
        <v>0.24429827212596464</v>
      </c>
      <c r="G33" s="17">
        <f t="shared" si="2"/>
        <v>0.25514005824728619</v>
      </c>
      <c r="J33" t="s">
        <v>94</v>
      </c>
      <c r="K33">
        <v>32.9</v>
      </c>
    </row>
    <row r="34" spans="1:11" x14ac:dyDescent="0.3">
      <c r="A34" s="2" t="s">
        <v>132</v>
      </c>
      <c r="B34" s="15">
        <f>AVERAGE(B33:C33)</f>
        <v>0.95660434264967931</v>
      </c>
      <c r="D34" s="15">
        <f>AVERAGE(D33:E33)</f>
        <v>0.36498115952228621</v>
      </c>
      <c r="F34" s="15">
        <f>AVERAGE(F33:G33)</f>
        <v>0.2497191651866254</v>
      </c>
    </row>
    <row r="35" spans="1:11" x14ac:dyDescent="0.3">
      <c r="A35" s="2" t="s">
        <v>133</v>
      </c>
      <c r="B35">
        <f>STDEV(B33:C33)</f>
        <v>3.8915756098579063E-3</v>
      </c>
      <c r="D35">
        <f>STDEV(D33:E33)</f>
        <v>1.8972430020466211E-2</v>
      </c>
      <c r="F35">
        <f>STDEV(F33:G33)</f>
        <v>7.6663004865606694E-3</v>
      </c>
    </row>
    <row r="38" spans="1:11" x14ac:dyDescent="0.3">
      <c r="A38" s="20">
        <v>45363</v>
      </c>
      <c r="B38" t="s">
        <v>135</v>
      </c>
      <c r="C38" s="21" t="s">
        <v>145</v>
      </c>
    </row>
    <row r="39" spans="1:11" x14ac:dyDescent="0.3">
      <c r="A39" s="2" t="s">
        <v>143</v>
      </c>
      <c r="B39" s="2" t="s">
        <v>120</v>
      </c>
      <c r="C39" s="2"/>
      <c r="D39" s="2"/>
      <c r="E39" s="2"/>
      <c r="F39" s="2"/>
      <c r="G39" s="2"/>
    </row>
    <row r="40" spans="1:11" x14ac:dyDescent="0.3">
      <c r="A40" s="2" t="s">
        <v>130</v>
      </c>
      <c r="B40" s="2">
        <v>0</v>
      </c>
      <c r="C40" s="2">
        <v>0</v>
      </c>
      <c r="D40" s="2"/>
      <c r="E40" s="2"/>
      <c r="F40" s="2"/>
      <c r="G40" s="2"/>
      <c r="J40" t="s">
        <v>129</v>
      </c>
      <c r="K40" t="s">
        <v>125</v>
      </c>
    </row>
    <row r="41" spans="1:11" x14ac:dyDescent="0.3">
      <c r="A41" t="s">
        <v>126</v>
      </c>
      <c r="G41" s="2"/>
      <c r="J41" t="s">
        <v>124</v>
      </c>
      <c r="K41" s="1">
        <v>9575</v>
      </c>
    </row>
    <row r="42" spans="1:11" x14ac:dyDescent="0.3">
      <c r="A42" s="2" t="s">
        <v>4</v>
      </c>
      <c r="B42" s="2">
        <v>759505</v>
      </c>
      <c r="C42" s="2">
        <v>931787</v>
      </c>
      <c r="D42" s="2"/>
      <c r="E42" s="2"/>
      <c r="F42" s="2"/>
      <c r="G42" s="2"/>
      <c r="J42" t="s">
        <v>126</v>
      </c>
      <c r="K42">
        <v>11.1</v>
      </c>
    </row>
    <row r="43" spans="1:11" x14ac:dyDescent="0.3">
      <c r="A43" s="2" t="s">
        <v>131</v>
      </c>
      <c r="B43" s="2">
        <v>3973</v>
      </c>
      <c r="C43" s="2">
        <v>15121</v>
      </c>
      <c r="D43" s="2"/>
      <c r="E43" s="2"/>
      <c r="F43" s="2"/>
      <c r="G43" s="2"/>
      <c r="J43" t="s">
        <v>127</v>
      </c>
      <c r="K43">
        <v>11.625999999999999</v>
      </c>
    </row>
    <row r="44" spans="1:11" x14ac:dyDescent="0.3">
      <c r="A44" s="2" t="s">
        <v>94</v>
      </c>
      <c r="B44" s="2">
        <v>12653</v>
      </c>
      <c r="C44" s="2">
        <v>11037</v>
      </c>
      <c r="D44" s="2"/>
      <c r="E44" s="2"/>
      <c r="F44" s="2"/>
      <c r="G44" s="2"/>
      <c r="J44" s="15" t="s">
        <v>128</v>
      </c>
      <c r="K44" s="18">
        <v>32.386000000000003</v>
      </c>
    </row>
    <row r="45" spans="1:11" x14ac:dyDescent="0.3">
      <c r="A45" s="2" t="s">
        <v>78</v>
      </c>
      <c r="B45" s="17">
        <f>B42/(B41+B42+B43+B44+B40)</f>
        <v>0.97857835855029629</v>
      </c>
      <c r="C45" s="17">
        <f>C42/(C41+C42+C43+C44+C40)</f>
        <v>0.97269363063641445</v>
      </c>
      <c r="D45" s="17"/>
      <c r="E45" s="17"/>
      <c r="F45" s="17"/>
      <c r="G45" s="17"/>
      <c r="J45" t="s">
        <v>94</v>
      </c>
      <c r="K45">
        <v>32.9</v>
      </c>
    </row>
    <row r="46" spans="1:11" x14ac:dyDescent="0.3">
      <c r="A46" s="2" t="s">
        <v>132</v>
      </c>
      <c r="B46" s="15">
        <f>AVERAGE(B45:C45)</f>
        <v>0.97563599459335537</v>
      </c>
      <c r="D46" s="15"/>
      <c r="F46" s="15"/>
    </row>
    <row r="47" spans="1:11" x14ac:dyDescent="0.3">
      <c r="A47" s="2" t="s">
        <v>133</v>
      </c>
      <c r="B47">
        <f>STDEV(B45:C45)</f>
        <v>4.1611310133436129E-3</v>
      </c>
    </row>
  </sheetData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38BAE-6657-874B-963E-8EE3B09737C0}">
  <dimension ref="A1:K23"/>
  <sheetViews>
    <sheetView workbookViewId="0">
      <selection activeCell="A19" sqref="A19"/>
    </sheetView>
  </sheetViews>
  <sheetFormatPr defaultColWidth="11" defaultRowHeight="15.6" x14ac:dyDescent="0.3"/>
  <sheetData>
    <row r="1" spans="1:11" x14ac:dyDescent="0.3">
      <c r="A1" s="20">
        <v>45363</v>
      </c>
      <c r="B1" t="s">
        <v>152</v>
      </c>
      <c r="C1" t="s">
        <v>136</v>
      </c>
    </row>
    <row r="2" spans="1:11" x14ac:dyDescent="0.3">
      <c r="A2" s="2" t="s">
        <v>143</v>
      </c>
      <c r="B2" s="2" t="s">
        <v>153</v>
      </c>
      <c r="C2" s="2"/>
      <c r="D2" s="2" t="s">
        <v>154</v>
      </c>
      <c r="E2" s="2"/>
      <c r="F2" s="2"/>
      <c r="G2" s="2"/>
    </row>
    <row r="3" spans="1:11" x14ac:dyDescent="0.3">
      <c r="A3" s="2" t="s">
        <v>130</v>
      </c>
      <c r="B3" s="2">
        <v>12427</v>
      </c>
      <c r="C3" s="2"/>
      <c r="D3" s="2">
        <v>13472</v>
      </c>
      <c r="E3" s="2"/>
      <c r="F3" s="2"/>
      <c r="G3" s="2"/>
      <c r="J3" t="s">
        <v>129</v>
      </c>
      <c r="K3" t="s">
        <v>125</v>
      </c>
    </row>
    <row r="4" spans="1:11" x14ac:dyDescent="0.3">
      <c r="A4" t="s">
        <v>19</v>
      </c>
      <c r="B4">
        <v>0</v>
      </c>
      <c r="D4">
        <v>0</v>
      </c>
      <c r="G4" s="2"/>
      <c r="K4" s="1"/>
    </row>
    <row r="5" spans="1:11" x14ac:dyDescent="0.3">
      <c r="A5" s="2" t="s">
        <v>4</v>
      </c>
      <c r="B5" s="2">
        <v>6895</v>
      </c>
      <c r="C5" s="2"/>
      <c r="D5" s="2">
        <v>2093</v>
      </c>
      <c r="E5" s="2"/>
      <c r="F5" s="2"/>
      <c r="G5" s="2"/>
      <c r="J5" t="s">
        <v>19</v>
      </c>
      <c r="K5">
        <v>2.1</v>
      </c>
    </row>
    <row r="6" spans="1:11" x14ac:dyDescent="0.3">
      <c r="A6" s="2" t="s">
        <v>131</v>
      </c>
      <c r="B6" s="2"/>
      <c r="C6" s="2"/>
      <c r="D6" s="2"/>
      <c r="E6" s="2"/>
      <c r="F6" s="2"/>
      <c r="G6" s="2"/>
    </row>
    <row r="7" spans="1:11" x14ac:dyDescent="0.3">
      <c r="A7" s="2" t="s">
        <v>94</v>
      </c>
      <c r="B7" s="2"/>
      <c r="C7" s="2"/>
      <c r="D7" s="2"/>
      <c r="E7" s="2"/>
      <c r="F7" s="2"/>
      <c r="G7" s="2"/>
      <c r="J7" s="15" t="s">
        <v>151</v>
      </c>
      <c r="K7" s="18">
        <v>36.372</v>
      </c>
    </row>
    <row r="8" spans="1:11" x14ac:dyDescent="0.3">
      <c r="A8" s="2" t="s">
        <v>78</v>
      </c>
      <c r="B8" s="17">
        <f>B5/(B4+B5+B6+B7+B3)</f>
        <v>0.35684711727564433</v>
      </c>
      <c r="C8" s="17"/>
      <c r="D8" s="17">
        <f>D5/(D4+D5+D6+D7+D3)</f>
        <v>0.13446835849662706</v>
      </c>
      <c r="E8" s="17"/>
      <c r="F8" s="17"/>
      <c r="G8" s="17"/>
      <c r="J8" t="s">
        <v>150</v>
      </c>
      <c r="K8">
        <v>32.499000000000002</v>
      </c>
    </row>
    <row r="9" spans="1:11" x14ac:dyDescent="0.3">
      <c r="A9" s="2" t="s">
        <v>132</v>
      </c>
      <c r="B9" s="15">
        <f>AVERAGE(B8:C8)</f>
        <v>0.35684711727564433</v>
      </c>
      <c r="D9" s="15">
        <f>AVERAGE(D8:E8)</f>
        <v>0.13446835849662706</v>
      </c>
      <c r="F9" s="15"/>
      <c r="J9" t="s">
        <v>140</v>
      </c>
      <c r="K9">
        <v>22.495000000000001</v>
      </c>
    </row>
    <row r="10" spans="1:11" x14ac:dyDescent="0.3">
      <c r="A10" s="2" t="s">
        <v>133</v>
      </c>
      <c r="B10" t="e">
        <f>STDEV(B8:C8)</f>
        <v>#DIV/0!</v>
      </c>
      <c r="D10" t="e">
        <f>STDEV(D8:E8)</f>
        <v>#DIV/0!</v>
      </c>
    </row>
    <row r="14" spans="1:11" x14ac:dyDescent="0.3">
      <c r="A14" t="s">
        <v>215</v>
      </c>
    </row>
    <row r="15" spans="1:11" x14ac:dyDescent="0.3">
      <c r="A15" s="19">
        <v>45387</v>
      </c>
      <c r="B15" t="s">
        <v>216</v>
      </c>
    </row>
    <row r="17" spans="1:8" x14ac:dyDescent="0.3">
      <c r="A17" t="s">
        <v>217</v>
      </c>
      <c r="B17" t="s">
        <v>5</v>
      </c>
      <c r="C17" t="s">
        <v>218</v>
      </c>
      <c r="D17" t="s">
        <v>219</v>
      </c>
      <c r="E17" t="s">
        <v>220</v>
      </c>
      <c r="F17" t="s">
        <v>221</v>
      </c>
      <c r="G17" t="s">
        <v>222</v>
      </c>
      <c r="H17" t="s">
        <v>223</v>
      </c>
    </row>
    <row r="18" spans="1:8" x14ac:dyDescent="0.3">
      <c r="A18" t="s">
        <v>1</v>
      </c>
      <c r="B18">
        <v>7.77</v>
      </c>
    </row>
    <row r="19" spans="1:8" x14ac:dyDescent="0.3">
      <c r="A19" t="s">
        <v>140</v>
      </c>
      <c r="B19">
        <v>10.739000000000001</v>
      </c>
    </row>
    <row r="20" spans="1:8" x14ac:dyDescent="0.3">
      <c r="A20" t="s">
        <v>150</v>
      </c>
      <c r="B20">
        <v>16.146999999999998</v>
      </c>
      <c r="C20">
        <v>14917</v>
      </c>
      <c r="D20">
        <v>14593</v>
      </c>
      <c r="E20">
        <v>4661</v>
      </c>
      <c r="F20">
        <v>12994</v>
      </c>
      <c r="G20">
        <v>45662</v>
      </c>
      <c r="H20">
        <v>38069</v>
      </c>
    </row>
    <row r="21" spans="1:8" x14ac:dyDescent="0.3">
      <c r="A21" t="s">
        <v>151</v>
      </c>
      <c r="B21">
        <v>18.8</v>
      </c>
      <c r="C21">
        <v>539</v>
      </c>
      <c r="D21">
        <v>695</v>
      </c>
      <c r="E21">
        <v>389</v>
      </c>
      <c r="F21">
        <v>594</v>
      </c>
      <c r="G21">
        <v>1699</v>
      </c>
      <c r="H21">
        <v>2723</v>
      </c>
    </row>
    <row r="22" spans="1:8" x14ac:dyDescent="0.3">
      <c r="A22" s="26" t="s">
        <v>159</v>
      </c>
      <c r="B22" s="26"/>
      <c r="C22" s="27">
        <f t="shared" ref="C22:H22" si="0">C21/(C21+C20)</f>
        <v>3.4873188405797104E-2</v>
      </c>
      <c r="D22" s="27">
        <f t="shared" si="0"/>
        <v>4.5460491889063315E-2</v>
      </c>
      <c r="E22" s="27">
        <f t="shared" si="0"/>
        <v>7.7029702970297029E-2</v>
      </c>
      <c r="F22" s="27">
        <f t="shared" si="0"/>
        <v>4.3715042684721817E-2</v>
      </c>
      <c r="G22" s="27">
        <f t="shared" si="0"/>
        <v>3.5873397943455586E-2</v>
      </c>
      <c r="H22" s="27">
        <f t="shared" si="0"/>
        <v>6.6753284957834863E-2</v>
      </c>
    </row>
    <row r="23" spans="1:8" x14ac:dyDescent="0.3">
      <c r="C23" s="28">
        <f>AVERAGE(C22:D22)</f>
        <v>4.0166840147430209E-2</v>
      </c>
      <c r="D23" s="28"/>
      <c r="E23" s="28">
        <f>AVERAGE(E22:F22)</f>
        <v>6.0372372827509423E-2</v>
      </c>
      <c r="F23" s="28"/>
      <c r="G23" s="28">
        <f>AVERAGE(G22:H22)</f>
        <v>5.1313341450645228E-2</v>
      </c>
      <c r="H23" s="2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08379-58C2-7345-BAC7-E9E6990B47DD}">
  <dimension ref="A1:K13"/>
  <sheetViews>
    <sheetView workbookViewId="0">
      <selection activeCell="K4" sqref="K4"/>
    </sheetView>
  </sheetViews>
  <sheetFormatPr defaultColWidth="11" defaultRowHeight="15.6" x14ac:dyDescent="0.3"/>
  <cols>
    <col min="1" max="1" width="13.59765625" customWidth="1"/>
    <col min="10" max="10" width="15.3984375" customWidth="1"/>
  </cols>
  <sheetData>
    <row r="1" spans="1:11" x14ac:dyDescent="0.3">
      <c r="A1" s="19">
        <v>45337</v>
      </c>
      <c r="B1" t="s">
        <v>155</v>
      </c>
    </row>
    <row r="2" spans="1:11" x14ac:dyDescent="0.3">
      <c r="A2" t="s">
        <v>19</v>
      </c>
      <c r="J2" t="s">
        <v>161</v>
      </c>
      <c r="K2" t="s">
        <v>162</v>
      </c>
    </row>
    <row r="3" spans="1:11" x14ac:dyDescent="0.3">
      <c r="A3" t="s">
        <v>143</v>
      </c>
      <c r="B3" t="s">
        <v>83</v>
      </c>
      <c r="C3" t="s">
        <v>84</v>
      </c>
      <c r="D3" t="s">
        <v>85</v>
      </c>
      <c r="F3" t="s">
        <v>157</v>
      </c>
      <c r="I3" t="s">
        <v>83</v>
      </c>
      <c r="J3" s="22">
        <v>0.41899999999999998</v>
      </c>
      <c r="K3" s="22">
        <v>0.93400000000000005</v>
      </c>
    </row>
    <row r="4" spans="1:11" x14ac:dyDescent="0.3">
      <c r="A4" t="s">
        <v>156</v>
      </c>
      <c r="B4">
        <v>12006</v>
      </c>
      <c r="C4">
        <v>10159</v>
      </c>
      <c r="D4">
        <v>11235</v>
      </c>
      <c r="E4" t="s">
        <v>156</v>
      </c>
      <c r="F4">
        <v>13.02</v>
      </c>
      <c r="I4" t="s">
        <v>84</v>
      </c>
      <c r="J4" s="22">
        <v>0.51300000000000001</v>
      </c>
      <c r="K4" s="22">
        <v>0.47399999999999998</v>
      </c>
    </row>
    <row r="5" spans="1:11" x14ac:dyDescent="0.3">
      <c r="A5" t="s">
        <v>158</v>
      </c>
      <c r="B5">
        <v>8649</v>
      </c>
      <c r="C5">
        <v>10699</v>
      </c>
      <c r="D5">
        <v>1035</v>
      </c>
      <c r="E5" t="s">
        <v>19</v>
      </c>
      <c r="F5">
        <v>2</v>
      </c>
      <c r="I5" t="s">
        <v>85</v>
      </c>
      <c r="J5" s="22">
        <v>8.4000000000000005E-2</v>
      </c>
      <c r="K5" s="22">
        <v>0.13500000000000001</v>
      </c>
    </row>
    <row r="6" spans="1:11" x14ac:dyDescent="0.3">
      <c r="A6" t="s">
        <v>159</v>
      </c>
      <c r="B6" s="22">
        <f>B5/(B5+B4)</f>
        <v>0.41873638344226577</v>
      </c>
      <c r="C6" s="22">
        <f>C5/(C5+C4)</f>
        <v>0.51294467350656825</v>
      </c>
      <c r="D6" s="22">
        <f>D5/(D5+D4)</f>
        <v>8.4352078239608802E-2</v>
      </c>
      <c r="E6" t="s">
        <v>24</v>
      </c>
      <c r="F6">
        <v>18.803999999999998</v>
      </c>
      <c r="J6" s="16"/>
      <c r="K6" s="16"/>
    </row>
    <row r="9" spans="1:11" x14ac:dyDescent="0.3">
      <c r="A9" t="s">
        <v>160</v>
      </c>
    </row>
    <row r="10" spans="1:11" x14ac:dyDescent="0.3">
      <c r="A10" t="s">
        <v>143</v>
      </c>
      <c r="B10" t="s">
        <v>83</v>
      </c>
      <c r="C10" t="s">
        <v>84</v>
      </c>
      <c r="D10" t="s">
        <v>85</v>
      </c>
      <c r="F10" t="s">
        <v>157</v>
      </c>
    </row>
    <row r="11" spans="1:11" x14ac:dyDescent="0.3">
      <c r="A11" t="s">
        <v>156</v>
      </c>
      <c r="B11">
        <v>4388</v>
      </c>
      <c r="C11">
        <v>13558</v>
      </c>
      <c r="D11">
        <v>14495</v>
      </c>
      <c r="E11" t="s">
        <v>156</v>
      </c>
      <c r="F11">
        <v>13.02</v>
      </c>
    </row>
    <row r="12" spans="1:11" x14ac:dyDescent="0.3">
      <c r="A12" t="s">
        <v>158</v>
      </c>
      <c r="B12">
        <v>62574</v>
      </c>
      <c r="C12">
        <v>12230</v>
      </c>
      <c r="D12">
        <v>2256</v>
      </c>
      <c r="E12" t="s">
        <v>19</v>
      </c>
      <c r="F12">
        <v>2</v>
      </c>
    </row>
    <row r="13" spans="1:11" x14ac:dyDescent="0.3">
      <c r="A13" t="s">
        <v>159</v>
      </c>
      <c r="B13" s="22">
        <f>B12/(B12+B11)</f>
        <v>0.93447029658612346</v>
      </c>
      <c r="C13" s="22">
        <f>C12/(C12+C11)</f>
        <v>0.47425158988676902</v>
      </c>
      <c r="D13" s="22">
        <f>D12/(D12+D11)</f>
        <v>0.13467852665512506</v>
      </c>
      <c r="E13" t="s">
        <v>24</v>
      </c>
      <c r="F13">
        <v>18.803999999999998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074BA-B193-3344-AE8D-2B575113FDE5}">
  <dimension ref="A1:Q152"/>
  <sheetViews>
    <sheetView topLeftCell="H1" workbookViewId="0">
      <selection activeCell="O9" sqref="O9"/>
    </sheetView>
  </sheetViews>
  <sheetFormatPr defaultColWidth="11" defaultRowHeight="15.6" x14ac:dyDescent="0.3"/>
  <cols>
    <col min="2" max="2" width="13" bestFit="1" customWidth="1"/>
    <col min="3" max="3" width="11.09765625" bestFit="1" customWidth="1"/>
    <col min="6" max="6" width="12.09765625" bestFit="1" customWidth="1"/>
    <col min="10" max="10" width="36" customWidth="1"/>
    <col min="11" max="11" width="19.5" customWidth="1"/>
    <col min="12" max="12" width="20.09765625" customWidth="1"/>
    <col min="13" max="13" width="25.5" customWidth="1"/>
    <col min="14" max="14" width="25" customWidth="1"/>
  </cols>
  <sheetData>
    <row r="1" spans="1:17" x14ac:dyDescent="0.3">
      <c r="A1" s="20">
        <v>45366</v>
      </c>
      <c r="B1" t="s">
        <v>177</v>
      </c>
      <c r="C1" t="s">
        <v>178</v>
      </c>
      <c r="O1" t="s">
        <v>83</v>
      </c>
      <c r="P1" t="s">
        <v>84</v>
      </c>
      <c r="Q1" t="s">
        <v>85</v>
      </c>
    </row>
    <row r="2" spans="1:17" x14ac:dyDescent="0.3">
      <c r="A2" s="2" t="s">
        <v>143</v>
      </c>
      <c r="B2" s="2" t="s">
        <v>165</v>
      </c>
      <c r="C2" s="2"/>
      <c r="D2" s="2" t="s">
        <v>166</v>
      </c>
      <c r="E2" s="2"/>
      <c r="F2" s="2" t="s">
        <v>167</v>
      </c>
      <c r="G2" s="2"/>
      <c r="N2" t="s">
        <v>101</v>
      </c>
      <c r="O2" s="23">
        <v>0.85309999999999997</v>
      </c>
      <c r="P2" s="23">
        <v>1</v>
      </c>
      <c r="Q2" s="23">
        <v>0.20949999999999999</v>
      </c>
    </row>
    <row r="3" spans="1:17" x14ac:dyDescent="0.3">
      <c r="A3" t="s">
        <v>175</v>
      </c>
      <c r="B3">
        <v>1595</v>
      </c>
      <c r="C3">
        <v>1163</v>
      </c>
      <c r="D3">
        <v>0</v>
      </c>
      <c r="E3">
        <v>0</v>
      </c>
      <c r="F3">
        <v>13092</v>
      </c>
      <c r="G3">
        <v>8342</v>
      </c>
      <c r="J3" t="s">
        <v>129</v>
      </c>
      <c r="K3" t="s">
        <v>164</v>
      </c>
      <c r="N3" t="s">
        <v>100</v>
      </c>
      <c r="O3" s="23">
        <v>1</v>
      </c>
      <c r="P3" s="23">
        <v>1</v>
      </c>
      <c r="Q3" s="23">
        <v>0.1075</v>
      </c>
    </row>
    <row r="4" spans="1:17" x14ac:dyDescent="0.3">
      <c r="A4" t="s">
        <v>176</v>
      </c>
      <c r="B4">
        <v>1559</v>
      </c>
      <c r="C4">
        <v>1120</v>
      </c>
      <c r="D4">
        <v>0</v>
      </c>
      <c r="E4">
        <v>0</v>
      </c>
      <c r="F4">
        <v>13144</v>
      </c>
      <c r="G4">
        <v>8409</v>
      </c>
      <c r="N4" t="s">
        <v>199</v>
      </c>
      <c r="O4" s="23">
        <v>1</v>
      </c>
      <c r="P4" s="23">
        <v>1</v>
      </c>
      <c r="Q4" s="23">
        <v>1</v>
      </c>
    </row>
    <row r="5" spans="1:17" x14ac:dyDescent="0.3">
      <c r="A5" s="2" t="s">
        <v>174</v>
      </c>
      <c r="B5" s="2">
        <f t="shared" ref="B5:G5" si="0">B3+B4</f>
        <v>3154</v>
      </c>
      <c r="C5" s="2">
        <f t="shared" si="0"/>
        <v>2283</v>
      </c>
      <c r="D5" s="2">
        <f t="shared" si="0"/>
        <v>0</v>
      </c>
      <c r="E5" s="2">
        <f t="shared" si="0"/>
        <v>0</v>
      </c>
      <c r="F5" s="2">
        <f t="shared" si="0"/>
        <v>26236</v>
      </c>
      <c r="G5" s="2">
        <f t="shared" si="0"/>
        <v>16751</v>
      </c>
      <c r="K5" t="s">
        <v>171</v>
      </c>
      <c r="L5" t="s">
        <v>172</v>
      </c>
      <c r="M5" t="s">
        <v>191</v>
      </c>
      <c r="N5" t="s">
        <v>200</v>
      </c>
      <c r="O5" s="23">
        <v>1</v>
      </c>
      <c r="P5" s="23">
        <v>1</v>
      </c>
      <c r="Q5" s="23">
        <v>1</v>
      </c>
    </row>
    <row r="6" spans="1:17" x14ac:dyDescent="0.3">
      <c r="A6" t="s">
        <v>169</v>
      </c>
      <c r="B6">
        <v>7271</v>
      </c>
      <c r="C6">
        <v>10227</v>
      </c>
      <c r="D6">
        <v>11185</v>
      </c>
      <c r="E6">
        <v>14417</v>
      </c>
      <c r="F6">
        <v>2889</v>
      </c>
      <c r="G6">
        <v>2025</v>
      </c>
      <c r="I6">
        <v>10</v>
      </c>
      <c r="J6" t="s">
        <v>163</v>
      </c>
      <c r="K6" s="25">
        <v>11.118</v>
      </c>
      <c r="L6">
        <v>11.28</v>
      </c>
      <c r="N6" t="s">
        <v>201</v>
      </c>
      <c r="O6">
        <f>B12</f>
        <v>5.657453269715821E-2</v>
      </c>
      <c r="P6" s="3">
        <v>0</v>
      </c>
      <c r="Q6">
        <f>F12</f>
        <v>7.129987179271044E-2</v>
      </c>
    </row>
    <row r="7" spans="1:17" x14ac:dyDescent="0.3">
      <c r="A7" t="s">
        <v>98</v>
      </c>
      <c r="B7">
        <v>6453</v>
      </c>
      <c r="C7">
        <v>8854</v>
      </c>
      <c r="D7">
        <v>12534</v>
      </c>
      <c r="E7">
        <v>15296</v>
      </c>
      <c r="F7">
        <v>8673</v>
      </c>
      <c r="G7">
        <v>3508</v>
      </c>
      <c r="I7" t="s">
        <v>195</v>
      </c>
      <c r="J7" t="s">
        <v>19</v>
      </c>
      <c r="K7">
        <v>2.1</v>
      </c>
      <c r="N7" t="s">
        <v>202</v>
      </c>
      <c r="O7" s="3">
        <v>0</v>
      </c>
      <c r="P7" s="3">
        <v>0</v>
      </c>
      <c r="Q7">
        <f>F26</f>
        <v>1.0490113280791316E-2</v>
      </c>
    </row>
    <row r="8" spans="1:17" x14ac:dyDescent="0.3">
      <c r="A8" t="s">
        <v>193</v>
      </c>
      <c r="F8">
        <v>2511</v>
      </c>
      <c r="J8" s="15" t="s">
        <v>170</v>
      </c>
      <c r="K8" s="18">
        <v>16.425999999999998</v>
      </c>
      <c r="L8">
        <v>16.78</v>
      </c>
      <c r="M8">
        <v>16.324999999999999</v>
      </c>
      <c r="N8" t="s">
        <v>203</v>
      </c>
      <c r="O8" s="3">
        <v>0</v>
      </c>
      <c r="P8" s="3">
        <v>0</v>
      </c>
      <c r="Q8" s="3">
        <v>0</v>
      </c>
    </row>
    <row r="9" spans="1:17" x14ac:dyDescent="0.3">
      <c r="A9" s="2" t="s">
        <v>173</v>
      </c>
      <c r="B9" s="2">
        <f>B6+B7</f>
        <v>13724</v>
      </c>
      <c r="C9" s="2">
        <f>C6+C7</f>
        <v>19081</v>
      </c>
      <c r="D9" s="2">
        <f>D6+D7</f>
        <v>23719</v>
      </c>
      <c r="E9" s="2">
        <f>E6+E7</f>
        <v>29713</v>
      </c>
      <c r="F9" s="2">
        <f>F6+F7+F8</f>
        <v>14073</v>
      </c>
      <c r="G9" s="2">
        <f>G6+G7</f>
        <v>5533</v>
      </c>
      <c r="N9" t="s">
        <v>204</v>
      </c>
      <c r="O9" s="3">
        <v>0</v>
      </c>
      <c r="P9" s="3">
        <v>0</v>
      </c>
      <c r="Q9">
        <v>0</v>
      </c>
    </row>
    <row r="10" spans="1:17" x14ac:dyDescent="0.3">
      <c r="A10" s="2" t="s">
        <v>78</v>
      </c>
      <c r="B10" s="17">
        <f t="shared" ref="B10:G10" si="1">B9/(B5+B9)</f>
        <v>0.81312951771536912</v>
      </c>
      <c r="C10" s="17">
        <f t="shared" si="1"/>
        <v>0.89313798914061038</v>
      </c>
      <c r="D10" s="17">
        <f t="shared" si="1"/>
        <v>1</v>
      </c>
      <c r="E10" s="17">
        <f t="shared" si="1"/>
        <v>1</v>
      </c>
      <c r="F10" s="17">
        <f t="shared" si="1"/>
        <v>0.34912798630578779</v>
      </c>
      <c r="G10" s="17">
        <f t="shared" si="1"/>
        <v>0.24829474062107343</v>
      </c>
    </row>
    <row r="11" spans="1:17" x14ac:dyDescent="0.3">
      <c r="A11" s="2" t="s">
        <v>132</v>
      </c>
      <c r="B11" s="15">
        <f>AVERAGE(B10:C10)</f>
        <v>0.85313375342798969</v>
      </c>
      <c r="D11" s="15">
        <f>AVERAGE(D10:E10)</f>
        <v>1</v>
      </c>
      <c r="F11" s="15">
        <f>AVERAGE(F10:G10)</f>
        <v>0.29871136346343063</v>
      </c>
    </row>
    <row r="12" spans="1:17" x14ac:dyDescent="0.3">
      <c r="A12" s="2" t="s">
        <v>133</v>
      </c>
      <c r="B12">
        <f>STDEV(B10:C10)</f>
        <v>5.657453269715821E-2</v>
      </c>
      <c r="D12">
        <f>STDEV(D10:E10)</f>
        <v>0</v>
      </c>
      <c r="F12">
        <f>STDEV(F10:G10)</f>
        <v>7.129987179271044E-2</v>
      </c>
    </row>
    <row r="13" spans="1:17" x14ac:dyDescent="0.3">
      <c r="A13" s="2" t="s">
        <v>168</v>
      </c>
      <c r="B13" s="15">
        <f>B6/(B6+B7)</f>
        <v>0.52980180705333724</v>
      </c>
      <c r="C13" s="15">
        <f>C6/(C6+C7)</f>
        <v>0.53597819820764114</v>
      </c>
      <c r="D13" s="15">
        <f>D6/(D6+D7)</f>
        <v>0.47156288207765928</v>
      </c>
      <c r="E13" s="15">
        <f>E6/(E6+E7)</f>
        <v>0.48520849459832399</v>
      </c>
      <c r="F13" s="15">
        <f>F7/(F6+F7+F8)</f>
        <v>0.61628650607546365</v>
      </c>
      <c r="G13" s="15">
        <f>G7/(G6+G7)</f>
        <v>0.6340140972347732</v>
      </c>
    </row>
    <row r="14" spans="1:17" x14ac:dyDescent="0.3">
      <c r="F14" s="15">
        <f>AVERAGE(F13:G13)</f>
        <v>0.62515030165511842</v>
      </c>
    </row>
    <row r="16" spans="1:17" x14ac:dyDescent="0.3">
      <c r="A16" s="20">
        <v>45366</v>
      </c>
      <c r="B16" t="s">
        <v>177</v>
      </c>
      <c r="C16" t="s">
        <v>178</v>
      </c>
    </row>
    <row r="17" spans="1:12" x14ac:dyDescent="0.3">
      <c r="A17" s="2" t="s">
        <v>143</v>
      </c>
      <c r="B17" s="2" t="s">
        <v>181</v>
      </c>
      <c r="C17" s="2"/>
      <c r="D17" s="2" t="s">
        <v>180</v>
      </c>
      <c r="E17" s="2"/>
      <c r="F17" s="2" t="s">
        <v>179</v>
      </c>
      <c r="G17" s="2"/>
    </row>
    <row r="18" spans="1:12" x14ac:dyDescent="0.3">
      <c r="A18" t="s">
        <v>175</v>
      </c>
      <c r="B18">
        <v>0</v>
      </c>
      <c r="C18">
        <v>0</v>
      </c>
      <c r="D18">
        <v>0</v>
      </c>
      <c r="E18">
        <v>0</v>
      </c>
      <c r="F18">
        <v>10121</v>
      </c>
      <c r="G18">
        <v>9672</v>
      </c>
      <c r="J18" t="s">
        <v>129</v>
      </c>
      <c r="K18" t="s">
        <v>164</v>
      </c>
    </row>
    <row r="19" spans="1:12" x14ac:dyDescent="0.3">
      <c r="A19" t="s">
        <v>176</v>
      </c>
      <c r="B19">
        <v>0</v>
      </c>
      <c r="C19">
        <v>0</v>
      </c>
      <c r="D19">
        <v>0</v>
      </c>
      <c r="E19">
        <v>0</v>
      </c>
      <c r="F19">
        <v>10158</v>
      </c>
      <c r="G19">
        <v>9685</v>
      </c>
    </row>
    <row r="20" spans="1:12" x14ac:dyDescent="0.3">
      <c r="A20" s="2" t="s">
        <v>174</v>
      </c>
      <c r="B20" s="2">
        <f t="shared" ref="B20:G20" si="2">B18+B19</f>
        <v>0</v>
      </c>
      <c r="C20" s="2">
        <f t="shared" si="2"/>
        <v>0</v>
      </c>
      <c r="D20" s="2">
        <f t="shared" si="2"/>
        <v>0</v>
      </c>
      <c r="E20" s="2">
        <f t="shared" si="2"/>
        <v>0</v>
      </c>
      <c r="F20" s="2">
        <f t="shared" si="2"/>
        <v>20279</v>
      </c>
      <c r="G20" s="2">
        <f t="shared" si="2"/>
        <v>19357</v>
      </c>
      <c r="K20" t="s">
        <v>171</v>
      </c>
      <c r="L20" t="s">
        <v>172</v>
      </c>
    </row>
    <row r="21" spans="1:12" x14ac:dyDescent="0.3">
      <c r="A21" t="s">
        <v>169</v>
      </c>
      <c r="B21">
        <v>10190</v>
      </c>
      <c r="C21">
        <v>13439</v>
      </c>
      <c r="D21">
        <v>5700</v>
      </c>
      <c r="E21">
        <v>5817</v>
      </c>
      <c r="F21">
        <v>0</v>
      </c>
      <c r="G21">
        <v>0</v>
      </c>
      <c r="I21">
        <v>10</v>
      </c>
      <c r="J21" t="s">
        <v>163</v>
      </c>
      <c r="K21" s="25">
        <v>11.118</v>
      </c>
      <c r="L21">
        <v>11.28</v>
      </c>
    </row>
    <row r="22" spans="1:12" x14ac:dyDescent="0.3">
      <c r="A22" t="s">
        <v>98</v>
      </c>
      <c r="B22">
        <v>10977</v>
      </c>
      <c r="C22">
        <v>14244</v>
      </c>
      <c r="D22">
        <v>9282</v>
      </c>
      <c r="E22">
        <v>9388</v>
      </c>
      <c r="F22">
        <v>2255</v>
      </c>
      <c r="G22">
        <v>2513</v>
      </c>
      <c r="I22" t="s">
        <v>196</v>
      </c>
      <c r="J22" t="s">
        <v>20</v>
      </c>
      <c r="K22">
        <v>2</v>
      </c>
    </row>
    <row r="23" spans="1:12" x14ac:dyDescent="0.3">
      <c r="A23" s="2" t="s">
        <v>173</v>
      </c>
      <c r="B23" s="2">
        <f t="shared" ref="B23:G23" si="3">B21+B22</f>
        <v>21167</v>
      </c>
      <c r="C23" s="2">
        <f t="shared" si="3"/>
        <v>27683</v>
      </c>
      <c r="D23" s="2">
        <f t="shared" si="3"/>
        <v>14982</v>
      </c>
      <c r="E23" s="2">
        <f t="shared" si="3"/>
        <v>15205</v>
      </c>
      <c r="F23" s="2">
        <f t="shared" si="3"/>
        <v>2255</v>
      </c>
      <c r="G23" s="2">
        <f t="shared" si="3"/>
        <v>2513</v>
      </c>
      <c r="J23" s="15" t="s">
        <v>170</v>
      </c>
      <c r="K23" s="18">
        <v>17.66</v>
      </c>
      <c r="L23">
        <v>18.047999999999998</v>
      </c>
    </row>
    <row r="24" spans="1:12" x14ac:dyDescent="0.3">
      <c r="A24" s="2" t="s">
        <v>78</v>
      </c>
      <c r="B24" s="17">
        <f t="shared" ref="B24:G24" si="4">B23/(B20+B23)</f>
        <v>1</v>
      </c>
      <c r="C24" s="17">
        <f t="shared" si="4"/>
        <v>1</v>
      </c>
      <c r="D24" s="17">
        <f t="shared" si="4"/>
        <v>1</v>
      </c>
      <c r="E24" s="17">
        <f t="shared" si="4"/>
        <v>1</v>
      </c>
      <c r="F24" s="17">
        <f t="shared" si="4"/>
        <v>0.10007100381645513</v>
      </c>
      <c r="G24" s="17">
        <f t="shared" si="4"/>
        <v>0.11490626428898033</v>
      </c>
    </row>
    <row r="25" spans="1:12" x14ac:dyDescent="0.3">
      <c r="A25" s="2" t="s">
        <v>132</v>
      </c>
      <c r="B25" s="15">
        <f>AVERAGE(B24:C24)</f>
        <v>1</v>
      </c>
      <c r="D25" s="15">
        <f>AVERAGE(D24:E24)</f>
        <v>1</v>
      </c>
      <c r="F25" s="15">
        <f>AVERAGE(F24:G24)</f>
        <v>0.10748863405271773</v>
      </c>
    </row>
    <row r="26" spans="1:12" x14ac:dyDescent="0.3">
      <c r="A26" s="2" t="s">
        <v>133</v>
      </c>
      <c r="B26">
        <f>STDEV(B24:C24)</f>
        <v>0</v>
      </c>
      <c r="D26">
        <f>STDEV(D24:E24)</f>
        <v>0</v>
      </c>
      <c r="F26">
        <f>STDEV(F24:G24)</f>
        <v>1.0490113280791316E-2</v>
      </c>
    </row>
    <row r="27" spans="1:12" x14ac:dyDescent="0.3">
      <c r="A27" s="2" t="s">
        <v>168</v>
      </c>
      <c r="B27" s="15">
        <f t="shared" ref="B27:G27" si="5">B21/(B21+B22)</f>
        <v>0.48140974157887279</v>
      </c>
      <c r="C27" s="15">
        <f t="shared" si="5"/>
        <v>0.48546039085359244</v>
      </c>
      <c r="D27" s="15">
        <f t="shared" si="5"/>
        <v>0.38045654785742894</v>
      </c>
      <c r="E27" s="15">
        <f t="shared" si="5"/>
        <v>0.38257152252548504</v>
      </c>
      <c r="F27" s="15">
        <f t="shared" si="5"/>
        <v>0</v>
      </c>
      <c r="G27" s="15">
        <f t="shared" si="5"/>
        <v>0</v>
      </c>
    </row>
    <row r="30" spans="1:12" x14ac:dyDescent="0.3">
      <c r="A30" s="20">
        <v>45370</v>
      </c>
      <c r="B30" t="s">
        <v>177</v>
      </c>
      <c r="C30" t="s">
        <v>185</v>
      </c>
    </row>
    <row r="31" spans="1:12" x14ac:dyDescent="0.3">
      <c r="A31" s="2" t="s">
        <v>143</v>
      </c>
      <c r="B31" s="2" t="s">
        <v>182</v>
      </c>
      <c r="C31" s="2"/>
      <c r="D31" s="2" t="s">
        <v>183</v>
      </c>
      <c r="E31" s="2"/>
      <c r="F31" s="2" t="s">
        <v>184</v>
      </c>
      <c r="G31" s="2"/>
    </row>
    <row r="32" spans="1:12" x14ac:dyDescent="0.3">
      <c r="A32" t="s">
        <v>175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J32" t="s">
        <v>129</v>
      </c>
      <c r="K32" t="s">
        <v>164</v>
      </c>
    </row>
    <row r="33" spans="1:14" x14ac:dyDescent="0.3">
      <c r="A33" t="s">
        <v>176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14" x14ac:dyDescent="0.3">
      <c r="A34" s="2" t="s">
        <v>174</v>
      </c>
      <c r="B34" s="2">
        <f t="shared" ref="B34:G34" si="6">B32+B33</f>
        <v>0</v>
      </c>
      <c r="C34" s="2">
        <f t="shared" si="6"/>
        <v>0</v>
      </c>
      <c r="D34" s="2">
        <f t="shared" si="6"/>
        <v>0</v>
      </c>
      <c r="E34" s="2">
        <f t="shared" si="6"/>
        <v>0</v>
      </c>
      <c r="F34" s="2">
        <f t="shared" si="6"/>
        <v>0</v>
      </c>
      <c r="G34" s="2">
        <f t="shared" si="6"/>
        <v>0</v>
      </c>
      <c r="K34" t="s">
        <v>171</v>
      </c>
      <c r="L34" t="s">
        <v>172</v>
      </c>
      <c r="M34" t="s">
        <v>191</v>
      </c>
      <c r="N34" t="s">
        <v>192</v>
      </c>
    </row>
    <row r="35" spans="1:14" x14ac:dyDescent="0.3">
      <c r="A35" t="s">
        <v>169</v>
      </c>
      <c r="B35">
        <v>1374</v>
      </c>
      <c r="C35">
        <v>2590</v>
      </c>
      <c r="D35">
        <v>3228</v>
      </c>
      <c r="E35">
        <v>4758</v>
      </c>
      <c r="F35">
        <v>0</v>
      </c>
      <c r="G35">
        <v>0</v>
      </c>
      <c r="I35">
        <v>11</v>
      </c>
      <c r="J35" t="s">
        <v>189</v>
      </c>
      <c r="K35" s="25">
        <v>20.192</v>
      </c>
      <c r="L35">
        <v>20.646999999999998</v>
      </c>
    </row>
    <row r="36" spans="1:14" x14ac:dyDescent="0.3">
      <c r="A36" t="s">
        <v>98</v>
      </c>
      <c r="B36">
        <v>1354</v>
      </c>
      <c r="C36">
        <v>2416</v>
      </c>
      <c r="D36">
        <v>5853</v>
      </c>
      <c r="E36">
        <v>8360</v>
      </c>
      <c r="F36">
        <v>3019</v>
      </c>
      <c r="G36">
        <v>2559</v>
      </c>
      <c r="I36" t="s">
        <v>197</v>
      </c>
      <c r="J36" t="s">
        <v>19</v>
      </c>
      <c r="K36">
        <v>2.1</v>
      </c>
    </row>
    <row r="37" spans="1:14" x14ac:dyDescent="0.3">
      <c r="A37" t="s">
        <v>193</v>
      </c>
      <c r="B37">
        <v>0</v>
      </c>
      <c r="D37">
        <v>1398</v>
      </c>
      <c r="E37">
        <v>2147</v>
      </c>
      <c r="F37">
        <v>0</v>
      </c>
      <c r="J37" s="15" t="s">
        <v>170</v>
      </c>
      <c r="K37" s="18">
        <v>27.452000000000002</v>
      </c>
      <c r="L37">
        <v>28.14</v>
      </c>
      <c r="M37">
        <v>25.728000000000002</v>
      </c>
      <c r="N37">
        <v>26.562999999999999</v>
      </c>
    </row>
    <row r="38" spans="1:14" x14ac:dyDescent="0.3">
      <c r="A38" t="s">
        <v>194</v>
      </c>
      <c r="B38">
        <v>0</v>
      </c>
      <c r="D38">
        <v>4027</v>
      </c>
      <c r="E38">
        <v>5725</v>
      </c>
      <c r="F38">
        <v>1370</v>
      </c>
      <c r="G38">
        <v>1353</v>
      </c>
      <c r="J38" t="s">
        <v>190</v>
      </c>
      <c r="K38">
        <v>30.9</v>
      </c>
    </row>
    <row r="39" spans="1:14" x14ac:dyDescent="0.3">
      <c r="A39" s="2" t="s">
        <v>173</v>
      </c>
      <c r="B39" s="2">
        <f t="shared" ref="B39:G39" si="7">B35+B36+B37+B38</f>
        <v>2728</v>
      </c>
      <c r="C39" s="2">
        <f t="shared" si="7"/>
        <v>5006</v>
      </c>
      <c r="D39" s="2">
        <f t="shared" si="7"/>
        <v>14506</v>
      </c>
      <c r="E39" s="2">
        <f t="shared" si="7"/>
        <v>20990</v>
      </c>
      <c r="F39" s="2">
        <f t="shared" si="7"/>
        <v>4389</v>
      </c>
      <c r="G39" s="2">
        <f t="shared" si="7"/>
        <v>3912</v>
      </c>
    </row>
    <row r="40" spans="1:14" x14ac:dyDescent="0.3">
      <c r="A40" s="2" t="s">
        <v>78</v>
      </c>
      <c r="B40" s="17">
        <f t="shared" ref="B40:G40" si="8">B39/(B34+B39)</f>
        <v>1</v>
      </c>
      <c r="C40" s="17">
        <f t="shared" si="8"/>
        <v>1</v>
      </c>
      <c r="D40" s="17">
        <f t="shared" si="8"/>
        <v>1</v>
      </c>
      <c r="E40" s="17">
        <f t="shared" si="8"/>
        <v>1</v>
      </c>
      <c r="F40" s="17">
        <f t="shared" si="8"/>
        <v>1</v>
      </c>
      <c r="G40" s="17">
        <f t="shared" si="8"/>
        <v>1</v>
      </c>
    </row>
    <row r="41" spans="1:14" x14ac:dyDescent="0.3">
      <c r="A41" s="2" t="s">
        <v>132</v>
      </c>
      <c r="B41" s="15">
        <f>AVERAGE(B40:C40)</f>
        <v>1</v>
      </c>
      <c r="D41" s="15">
        <f>AVERAGE(D40:E40)</f>
        <v>1</v>
      </c>
      <c r="F41" s="15">
        <f>AVERAGE(F40:G40)</f>
        <v>1</v>
      </c>
    </row>
    <row r="42" spans="1:14" x14ac:dyDescent="0.3">
      <c r="A42" s="2" t="s">
        <v>133</v>
      </c>
      <c r="B42">
        <f>STDEV(B40:C40)</f>
        <v>0</v>
      </c>
      <c r="D42">
        <f>STDEV(D40:E40)</f>
        <v>0</v>
      </c>
      <c r="F42">
        <f>STDEV(F40:G40)</f>
        <v>0</v>
      </c>
    </row>
    <row r="43" spans="1:14" x14ac:dyDescent="0.3">
      <c r="A43" s="2" t="s">
        <v>168</v>
      </c>
      <c r="B43" s="15">
        <f>B35/(B35+B36+B37+B38)</f>
        <v>0.50366568914956011</v>
      </c>
      <c r="C43" s="15">
        <f>C35/(C35+C36+C37+C38)</f>
        <v>0.51737914502596882</v>
      </c>
      <c r="D43" s="15">
        <f>D36/(D35+D36+D37+D38)</f>
        <v>0.40348821177443817</v>
      </c>
      <c r="E43" s="15">
        <f>E36/(E35+E36+E37+E38)</f>
        <v>0.39828489757027158</v>
      </c>
      <c r="F43" s="15">
        <f>F36/(F35+F36+F37+F38)</f>
        <v>0.68785600364547728</v>
      </c>
      <c r="G43" s="15">
        <f>G36/(G35+G36+G37+G38)</f>
        <v>0.65414110429447858</v>
      </c>
    </row>
    <row r="45" spans="1:14" x14ac:dyDescent="0.3">
      <c r="A45" s="20">
        <v>45370</v>
      </c>
      <c r="B45" t="s">
        <v>177</v>
      </c>
      <c r="C45" t="s">
        <v>185</v>
      </c>
    </row>
    <row r="46" spans="1:14" x14ac:dyDescent="0.3">
      <c r="A46" s="2" t="s">
        <v>143</v>
      </c>
      <c r="B46" s="2" t="s">
        <v>186</v>
      </c>
      <c r="C46" s="2"/>
      <c r="D46" s="2" t="s">
        <v>187</v>
      </c>
      <c r="E46" s="2"/>
      <c r="F46" s="2" t="s">
        <v>188</v>
      </c>
      <c r="G46" s="2"/>
    </row>
    <row r="47" spans="1:14" x14ac:dyDescent="0.3">
      <c r="A47" t="s">
        <v>175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J47" t="s">
        <v>129</v>
      </c>
      <c r="K47" t="s">
        <v>164</v>
      </c>
    </row>
    <row r="48" spans="1:14" x14ac:dyDescent="0.3">
      <c r="A48" t="s">
        <v>176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13" x14ac:dyDescent="0.3">
      <c r="A49" s="2" t="s">
        <v>174</v>
      </c>
      <c r="B49" s="2">
        <f t="shared" ref="B49:G49" si="9">B47+B48</f>
        <v>0</v>
      </c>
      <c r="C49" s="2">
        <f t="shared" si="9"/>
        <v>0</v>
      </c>
      <c r="D49" s="2">
        <f t="shared" si="9"/>
        <v>0</v>
      </c>
      <c r="E49" s="2">
        <f t="shared" si="9"/>
        <v>0</v>
      </c>
      <c r="F49" s="2">
        <f t="shared" si="9"/>
        <v>0</v>
      </c>
      <c r="G49" s="2">
        <f t="shared" si="9"/>
        <v>0</v>
      </c>
      <c r="K49" t="s">
        <v>171</v>
      </c>
      <c r="L49" t="s">
        <v>172</v>
      </c>
      <c r="M49" t="s">
        <v>193</v>
      </c>
    </row>
    <row r="50" spans="1:13" x14ac:dyDescent="0.3">
      <c r="A50" t="s">
        <v>169</v>
      </c>
      <c r="B50">
        <v>4631</v>
      </c>
      <c r="C50">
        <v>6132</v>
      </c>
      <c r="D50">
        <v>2119</v>
      </c>
      <c r="E50">
        <v>1087</v>
      </c>
      <c r="F50">
        <v>0</v>
      </c>
      <c r="G50">
        <v>0</v>
      </c>
      <c r="I50">
        <v>11</v>
      </c>
      <c r="J50" t="s">
        <v>189</v>
      </c>
      <c r="K50" s="25">
        <v>20.192</v>
      </c>
      <c r="L50">
        <v>20.646999999999998</v>
      </c>
    </row>
    <row r="51" spans="1:13" x14ac:dyDescent="0.3">
      <c r="A51" t="s">
        <v>98</v>
      </c>
      <c r="B51">
        <v>4742</v>
      </c>
      <c r="C51">
        <v>6299</v>
      </c>
      <c r="D51">
        <v>13290</v>
      </c>
      <c r="E51">
        <v>6884</v>
      </c>
      <c r="F51">
        <v>4988</v>
      </c>
      <c r="G51">
        <v>4416</v>
      </c>
      <c r="I51" t="s">
        <v>198</v>
      </c>
      <c r="J51" t="s">
        <v>20</v>
      </c>
      <c r="K51">
        <v>2</v>
      </c>
    </row>
    <row r="52" spans="1:13" x14ac:dyDescent="0.3">
      <c r="A52" t="s">
        <v>193</v>
      </c>
      <c r="B52">
        <v>0</v>
      </c>
      <c r="C52">
        <v>0</v>
      </c>
      <c r="D52">
        <v>1213</v>
      </c>
      <c r="E52">
        <v>0</v>
      </c>
      <c r="F52">
        <v>0</v>
      </c>
      <c r="J52" s="15" t="s">
        <v>170</v>
      </c>
      <c r="K52" s="18">
        <v>29.28</v>
      </c>
      <c r="L52">
        <v>29.398</v>
      </c>
      <c r="M52">
        <v>29.119</v>
      </c>
    </row>
    <row r="53" spans="1:13" x14ac:dyDescent="0.3">
      <c r="A53" s="2" t="s">
        <v>173</v>
      </c>
      <c r="B53" s="2">
        <f t="shared" ref="B53:G53" si="10">B50+B51+B52</f>
        <v>9373</v>
      </c>
      <c r="C53" s="2">
        <f t="shared" si="10"/>
        <v>12431</v>
      </c>
      <c r="D53" s="2">
        <f t="shared" si="10"/>
        <v>16622</v>
      </c>
      <c r="E53" s="2">
        <f t="shared" si="10"/>
        <v>7971</v>
      </c>
      <c r="F53" s="2">
        <f t="shared" si="10"/>
        <v>4988</v>
      </c>
      <c r="G53" s="2">
        <f t="shared" si="10"/>
        <v>4416</v>
      </c>
      <c r="J53" s="2" t="s">
        <v>190</v>
      </c>
      <c r="K53" s="2">
        <v>30.9</v>
      </c>
    </row>
    <row r="54" spans="1:13" x14ac:dyDescent="0.3">
      <c r="A54" s="2" t="s">
        <v>78</v>
      </c>
      <c r="B54" s="17">
        <f t="shared" ref="B54:G54" si="11">B53/(B49+B53)</f>
        <v>1</v>
      </c>
      <c r="C54" s="17">
        <f t="shared" si="11"/>
        <v>1</v>
      </c>
      <c r="D54" s="17">
        <f t="shared" si="11"/>
        <v>1</v>
      </c>
      <c r="E54" s="17">
        <f t="shared" si="11"/>
        <v>1</v>
      </c>
      <c r="F54" s="17">
        <f t="shared" si="11"/>
        <v>1</v>
      </c>
      <c r="G54" s="17">
        <f t="shared" si="11"/>
        <v>1</v>
      </c>
    </row>
    <row r="55" spans="1:13" x14ac:dyDescent="0.3">
      <c r="A55" s="2" t="s">
        <v>132</v>
      </c>
      <c r="B55" s="15">
        <f>AVERAGE(B54:C54)</f>
        <v>1</v>
      </c>
      <c r="D55" s="15">
        <f>AVERAGE(D54:E54)</f>
        <v>1</v>
      </c>
      <c r="F55" s="15">
        <f>AVERAGE(F54:G54)</f>
        <v>1</v>
      </c>
    </row>
    <row r="56" spans="1:13" x14ac:dyDescent="0.3">
      <c r="A56" s="2" t="s">
        <v>133</v>
      </c>
      <c r="B56">
        <f>STDEV(B54:C54)</f>
        <v>0</v>
      </c>
      <c r="D56">
        <f>STDEV(D54:E54)</f>
        <v>0</v>
      </c>
      <c r="F56">
        <f>STDEV(F54:G54)</f>
        <v>0</v>
      </c>
    </row>
    <row r="57" spans="1:13" x14ac:dyDescent="0.3">
      <c r="A57" s="2" t="s">
        <v>168</v>
      </c>
      <c r="B57" s="15">
        <f>(B51-B50)/(B50+B51+B52)</f>
        <v>1.1842526405633201E-2</v>
      </c>
      <c r="C57" s="15">
        <f>(C51-C50)/(C50+C51+C52)</f>
        <v>1.3434156544123561E-2</v>
      </c>
      <c r="D57" s="15">
        <f>(D51-D50-D52)/(D50+D51+D52)</f>
        <v>0.59908554927204904</v>
      </c>
      <c r="E57" s="15">
        <f>(E51-E50-E52)/(E50+E51+E52)</f>
        <v>0.72726132229331331</v>
      </c>
      <c r="F57" s="15">
        <f t="shared" ref="F57:G57" si="12">F50/(F50+F51+F52)</f>
        <v>0</v>
      </c>
      <c r="G57" s="15">
        <f t="shared" si="12"/>
        <v>0</v>
      </c>
    </row>
    <row r="61" spans="1:13" x14ac:dyDescent="0.3">
      <c r="A61" t="s">
        <v>231</v>
      </c>
    </row>
    <row r="62" spans="1:13" x14ac:dyDescent="0.3">
      <c r="A62" s="19">
        <v>45387</v>
      </c>
      <c r="B62" t="s">
        <v>224</v>
      </c>
      <c r="K62" t="s">
        <v>83</v>
      </c>
      <c r="L62" t="s">
        <v>84</v>
      </c>
    </row>
    <row r="63" spans="1:13" x14ac:dyDescent="0.3">
      <c r="A63" t="s">
        <v>217</v>
      </c>
      <c r="B63" t="s">
        <v>225</v>
      </c>
      <c r="C63" t="s">
        <v>226</v>
      </c>
      <c r="D63" t="s">
        <v>227</v>
      </c>
      <c r="E63" t="s">
        <v>228</v>
      </c>
      <c r="F63" t="s">
        <v>229</v>
      </c>
      <c r="J63" t="s">
        <v>101</v>
      </c>
      <c r="K63" s="23">
        <v>1</v>
      </c>
      <c r="L63" s="23">
        <v>1</v>
      </c>
      <c r="M63" s="23"/>
    </row>
    <row r="64" spans="1:13" x14ac:dyDescent="0.3">
      <c r="A64" t="s">
        <v>230</v>
      </c>
      <c r="B64" s="29">
        <v>7.5650000000000004</v>
      </c>
      <c r="C64">
        <v>0</v>
      </c>
      <c r="D64">
        <v>0</v>
      </c>
      <c r="E64">
        <v>0</v>
      </c>
      <c r="F64">
        <v>0</v>
      </c>
      <c r="J64" t="s">
        <v>100</v>
      </c>
      <c r="K64" s="23">
        <v>1</v>
      </c>
      <c r="L64" s="23">
        <v>0.94499999999999995</v>
      </c>
      <c r="M64" s="23"/>
    </row>
    <row r="65" spans="1:13" x14ac:dyDescent="0.3">
      <c r="A65" t="s">
        <v>232</v>
      </c>
      <c r="B65" s="29">
        <v>7.7</v>
      </c>
      <c r="C65">
        <v>0</v>
      </c>
      <c r="D65">
        <v>0</v>
      </c>
      <c r="E65">
        <v>0</v>
      </c>
      <c r="F65">
        <v>0</v>
      </c>
      <c r="J65" t="s">
        <v>199</v>
      </c>
      <c r="K65" s="23">
        <v>1</v>
      </c>
      <c r="L65" s="23">
        <v>1</v>
      </c>
      <c r="M65" s="23"/>
    </row>
    <row r="66" spans="1:13" x14ac:dyDescent="0.3">
      <c r="A66" t="s">
        <v>233</v>
      </c>
      <c r="B66">
        <v>13.673999999999999</v>
      </c>
      <c r="C66">
        <v>0</v>
      </c>
      <c r="D66">
        <v>2214</v>
      </c>
      <c r="E66">
        <v>1958</v>
      </c>
      <c r="F66">
        <v>0</v>
      </c>
      <c r="J66" t="s">
        <v>200</v>
      </c>
      <c r="K66" s="23">
        <v>1</v>
      </c>
      <c r="L66" s="23">
        <v>1</v>
      </c>
      <c r="M66" s="23"/>
    </row>
    <row r="67" spans="1:13" x14ac:dyDescent="0.3">
      <c r="A67" t="s">
        <v>98</v>
      </c>
      <c r="B67" s="29">
        <v>13.933</v>
      </c>
      <c r="C67">
        <v>1683</v>
      </c>
      <c r="D67">
        <v>9660</v>
      </c>
      <c r="E67">
        <v>10694</v>
      </c>
      <c r="F67">
        <v>3970</v>
      </c>
      <c r="J67" t="s">
        <v>201</v>
      </c>
      <c r="K67">
        <v>0</v>
      </c>
      <c r="L67" s="3">
        <v>0</v>
      </c>
    </row>
    <row r="68" spans="1:13" x14ac:dyDescent="0.3">
      <c r="A68" t="s">
        <v>193</v>
      </c>
      <c r="B68" s="29">
        <v>14.615</v>
      </c>
      <c r="C68">
        <v>1871</v>
      </c>
      <c r="D68">
        <v>10176</v>
      </c>
      <c r="E68">
        <v>12160</v>
      </c>
      <c r="F68">
        <v>4295</v>
      </c>
      <c r="J68" t="s">
        <v>202</v>
      </c>
      <c r="K68" s="3">
        <v>0</v>
      </c>
      <c r="L68" s="3">
        <v>7.8E-2</v>
      </c>
    </row>
    <row r="69" spans="1:13" x14ac:dyDescent="0.3">
      <c r="A69" t="s">
        <v>140</v>
      </c>
      <c r="B69" s="29">
        <v>12.975</v>
      </c>
      <c r="J69" t="s">
        <v>203</v>
      </c>
      <c r="K69" s="3">
        <v>0</v>
      </c>
      <c r="L69" s="3">
        <v>0</v>
      </c>
      <c r="M69" s="3"/>
    </row>
    <row r="70" spans="1:13" x14ac:dyDescent="0.3">
      <c r="A70" t="s">
        <v>234</v>
      </c>
      <c r="B70" s="29"/>
      <c r="C70" s="29">
        <v>100</v>
      </c>
      <c r="D70" s="29">
        <v>100</v>
      </c>
      <c r="E70" s="29">
        <v>100</v>
      </c>
      <c r="F70" s="29">
        <v>100</v>
      </c>
      <c r="J70" t="s">
        <v>204</v>
      </c>
      <c r="K70" s="3">
        <v>0</v>
      </c>
      <c r="L70" s="3">
        <v>0</v>
      </c>
    </row>
    <row r="74" spans="1:13" x14ac:dyDescent="0.3">
      <c r="A74" t="s">
        <v>236</v>
      </c>
    </row>
    <row r="75" spans="1:13" x14ac:dyDescent="0.3">
      <c r="A75" s="19">
        <v>45387</v>
      </c>
      <c r="B75" t="s">
        <v>224</v>
      </c>
    </row>
    <row r="76" spans="1:13" x14ac:dyDescent="0.3">
      <c r="A76" t="s">
        <v>217</v>
      </c>
      <c r="B76" t="s">
        <v>225</v>
      </c>
      <c r="C76" t="s">
        <v>226</v>
      </c>
      <c r="D76" t="s">
        <v>227</v>
      </c>
      <c r="E76" t="s">
        <v>228</v>
      </c>
      <c r="F76" t="s">
        <v>229</v>
      </c>
    </row>
    <row r="77" spans="1:13" x14ac:dyDescent="0.3">
      <c r="A77" t="s">
        <v>230</v>
      </c>
      <c r="B77" s="29">
        <v>7.5650000000000004</v>
      </c>
      <c r="C77">
        <v>0</v>
      </c>
      <c r="D77">
        <v>0</v>
      </c>
      <c r="E77">
        <v>0</v>
      </c>
      <c r="F77">
        <v>1126</v>
      </c>
    </row>
    <row r="78" spans="1:13" x14ac:dyDescent="0.3">
      <c r="A78" t="s">
        <v>232</v>
      </c>
      <c r="B78" s="29">
        <v>7.7</v>
      </c>
      <c r="C78">
        <v>0</v>
      </c>
      <c r="D78">
        <v>0</v>
      </c>
      <c r="E78">
        <v>0</v>
      </c>
      <c r="F78">
        <v>1128</v>
      </c>
    </row>
    <row r="79" spans="1:13" x14ac:dyDescent="0.3">
      <c r="A79" t="s">
        <v>233</v>
      </c>
      <c r="B79">
        <v>16.611000000000001</v>
      </c>
      <c r="C79">
        <v>8482</v>
      </c>
      <c r="D79">
        <v>16036</v>
      </c>
      <c r="E79">
        <v>8226</v>
      </c>
      <c r="F79">
        <v>6564</v>
      </c>
    </row>
    <row r="80" spans="1:13" x14ac:dyDescent="0.3">
      <c r="A80" t="s">
        <v>98</v>
      </c>
      <c r="B80" s="29">
        <v>17.664000000000001</v>
      </c>
      <c r="C80">
        <v>9107</v>
      </c>
      <c r="D80">
        <v>17143</v>
      </c>
      <c r="E80">
        <v>12780</v>
      </c>
      <c r="F80">
        <v>11587</v>
      </c>
    </row>
    <row r="81" spans="1:6" x14ac:dyDescent="0.3">
      <c r="B81" s="29"/>
    </row>
    <row r="82" spans="1:6" x14ac:dyDescent="0.3">
      <c r="A82" t="s">
        <v>140</v>
      </c>
      <c r="B82" s="29">
        <v>12.975</v>
      </c>
    </row>
    <row r="83" spans="1:6" x14ac:dyDescent="0.3">
      <c r="A83" t="s">
        <v>234</v>
      </c>
      <c r="B83" s="29"/>
      <c r="C83" s="16">
        <v>1</v>
      </c>
      <c r="D83" s="16">
        <v>1</v>
      </c>
      <c r="E83" s="16">
        <v>1</v>
      </c>
      <c r="F83" s="23">
        <f>(F80+F79)/(F77+F78+F79+F80)</f>
        <v>0.88953687821612348</v>
      </c>
    </row>
    <row r="84" spans="1:6" x14ac:dyDescent="0.3">
      <c r="E84" s="29">
        <f>AVERAGE(E82:F83)</f>
        <v>0.94476843910806174</v>
      </c>
      <c r="F84" s="15"/>
    </row>
    <row r="85" spans="1:6" x14ac:dyDescent="0.3">
      <c r="F85">
        <f>STDEV(F83,E83)</f>
        <v>7.8109222484414514E-2</v>
      </c>
    </row>
    <row r="88" spans="1:6" x14ac:dyDescent="0.3">
      <c r="A88" t="s">
        <v>237</v>
      </c>
    </row>
    <row r="89" spans="1:6" x14ac:dyDescent="0.3">
      <c r="A89" s="19">
        <v>45387</v>
      </c>
      <c r="B89" t="s">
        <v>224</v>
      </c>
    </row>
    <row r="90" spans="1:6" x14ac:dyDescent="0.3">
      <c r="A90" t="s">
        <v>217</v>
      </c>
      <c r="B90" t="s">
        <v>225</v>
      </c>
      <c r="C90" t="s">
        <v>226</v>
      </c>
      <c r="D90" t="s">
        <v>227</v>
      </c>
      <c r="E90" t="s">
        <v>228</v>
      </c>
      <c r="F90" t="s">
        <v>229</v>
      </c>
    </row>
    <row r="91" spans="1:6" x14ac:dyDescent="0.3">
      <c r="A91" t="s">
        <v>230</v>
      </c>
      <c r="B91" s="29">
        <v>11.932</v>
      </c>
      <c r="C91">
        <v>0</v>
      </c>
      <c r="D91">
        <v>0</v>
      </c>
      <c r="E91">
        <v>0</v>
      </c>
      <c r="F91">
        <v>0</v>
      </c>
    </row>
    <row r="92" spans="1:6" x14ac:dyDescent="0.3">
      <c r="A92" t="s">
        <v>232</v>
      </c>
      <c r="B92" s="29">
        <v>12.108000000000001</v>
      </c>
      <c r="C92">
        <v>0</v>
      </c>
      <c r="D92">
        <v>0</v>
      </c>
      <c r="E92">
        <v>0</v>
      </c>
      <c r="F92">
        <v>0</v>
      </c>
    </row>
    <row r="93" spans="1:6" x14ac:dyDescent="0.3">
      <c r="A93" t="s">
        <v>233</v>
      </c>
      <c r="B93">
        <v>14.8</v>
      </c>
      <c r="D93">
        <v>2457</v>
      </c>
      <c r="E93">
        <v>0</v>
      </c>
      <c r="F93">
        <v>1541</v>
      </c>
    </row>
    <row r="94" spans="1:6" x14ac:dyDescent="0.3">
      <c r="A94" t="s">
        <v>98</v>
      </c>
      <c r="B94">
        <v>15.224</v>
      </c>
      <c r="D94">
        <v>1944</v>
      </c>
      <c r="E94">
        <v>2724</v>
      </c>
      <c r="F94">
        <v>3815</v>
      </c>
    </row>
    <row r="95" spans="1:6" x14ac:dyDescent="0.3">
      <c r="A95" t="s">
        <v>193</v>
      </c>
      <c r="B95">
        <v>15.824999999999999</v>
      </c>
      <c r="C95">
        <v>4828</v>
      </c>
      <c r="D95">
        <v>12484</v>
      </c>
      <c r="E95">
        <v>2326</v>
      </c>
      <c r="F95">
        <v>3213</v>
      </c>
    </row>
    <row r="96" spans="1:6" x14ac:dyDescent="0.3">
      <c r="A96" t="s">
        <v>194</v>
      </c>
      <c r="B96" s="29">
        <v>16.155000000000001</v>
      </c>
      <c r="C96">
        <v>4556</v>
      </c>
      <c r="D96">
        <v>12109</v>
      </c>
      <c r="E96">
        <v>4208</v>
      </c>
      <c r="F96">
        <v>5509</v>
      </c>
    </row>
    <row r="97" spans="1:6" x14ac:dyDescent="0.3">
      <c r="B97" s="29"/>
    </row>
    <row r="98" spans="1:6" x14ac:dyDescent="0.3">
      <c r="A98" t="s">
        <v>235</v>
      </c>
      <c r="B98" s="29">
        <v>19.661999999999999</v>
      </c>
    </row>
    <row r="99" spans="1:6" x14ac:dyDescent="0.3">
      <c r="A99" t="s">
        <v>234</v>
      </c>
      <c r="B99" s="29"/>
      <c r="C99" s="29">
        <v>100</v>
      </c>
      <c r="D99" s="29">
        <v>100</v>
      </c>
      <c r="E99" s="29">
        <v>100</v>
      </c>
      <c r="F99" s="29">
        <v>100</v>
      </c>
    </row>
    <row r="102" spans="1:6" x14ac:dyDescent="0.3">
      <c r="A102" t="s">
        <v>238</v>
      </c>
    </row>
    <row r="103" spans="1:6" x14ac:dyDescent="0.3">
      <c r="A103" s="19">
        <v>45420</v>
      </c>
      <c r="B103" t="s">
        <v>298</v>
      </c>
    </row>
    <row r="104" spans="1:6" x14ac:dyDescent="0.3">
      <c r="A104" t="s">
        <v>217</v>
      </c>
      <c r="B104" t="s">
        <v>225</v>
      </c>
      <c r="C104" t="s">
        <v>226</v>
      </c>
      <c r="D104" t="s">
        <v>227</v>
      </c>
      <c r="E104" t="s">
        <v>228</v>
      </c>
      <c r="F104" t="s">
        <v>229</v>
      </c>
    </row>
    <row r="105" spans="1:6" x14ac:dyDescent="0.3">
      <c r="A105" t="s">
        <v>247</v>
      </c>
      <c r="B105">
        <v>32.377000000000002</v>
      </c>
      <c r="C105">
        <v>0</v>
      </c>
      <c r="D105">
        <v>0</v>
      </c>
      <c r="E105">
        <v>0</v>
      </c>
    </row>
    <row r="106" spans="1:6" x14ac:dyDescent="0.3">
      <c r="A106" t="s">
        <v>299</v>
      </c>
      <c r="B106">
        <v>32.6</v>
      </c>
    </row>
    <row r="107" spans="1:6" x14ac:dyDescent="0.3">
      <c r="A107" t="s">
        <v>285</v>
      </c>
      <c r="B107">
        <v>41.613</v>
      </c>
      <c r="C107">
        <v>0</v>
      </c>
      <c r="D107">
        <v>0</v>
      </c>
    </row>
    <row r="108" spans="1:6" x14ac:dyDescent="0.3">
      <c r="A108" t="s">
        <v>286</v>
      </c>
      <c r="B108" s="29">
        <v>42.430999999999997</v>
      </c>
      <c r="C108">
        <v>0</v>
      </c>
      <c r="D108">
        <v>0</v>
      </c>
    </row>
    <row r="109" spans="1:6" x14ac:dyDescent="0.3">
      <c r="A109" t="s">
        <v>233</v>
      </c>
      <c r="B109">
        <v>51.491999999999997</v>
      </c>
      <c r="E109">
        <v>1224</v>
      </c>
      <c r="F109">
        <v>3657</v>
      </c>
    </row>
    <row r="110" spans="1:6" x14ac:dyDescent="0.3">
      <c r="A110" t="s">
        <v>98</v>
      </c>
      <c r="B110">
        <v>51.759</v>
      </c>
      <c r="C110">
        <v>14135</v>
      </c>
      <c r="D110">
        <v>12315</v>
      </c>
      <c r="E110">
        <v>2240</v>
      </c>
      <c r="F110">
        <v>6348</v>
      </c>
    </row>
    <row r="111" spans="1:6" x14ac:dyDescent="0.3">
      <c r="A111" t="s">
        <v>193</v>
      </c>
      <c r="B111" s="29">
        <v>52.363999999999997</v>
      </c>
      <c r="C111">
        <v>13897</v>
      </c>
      <c r="D111">
        <v>12164</v>
      </c>
      <c r="E111">
        <v>8512</v>
      </c>
      <c r="F111">
        <v>22782</v>
      </c>
    </row>
    <row r="112" spans="1:6" x14ac:dyDescent="0.3">
      <c r="A112" t="s">
        <v>194</v>
      </c>
      <c r="B112" s="29">
        <v>52.716999999999999</v>
      </c>
      <c r="E112">
        <v>7288</v>
      </c>
      <c r="F112">
        <v>19088</v>
      </c>
    </row>
    <row r="113" spans="1:6" x14ac:dyDescent="0.3">
      <c r="A113" t="s">
        <v>235</v>
      </c>
      <c r="B113" s="29">
        <v>57.9</v>
      </c>
    </row>
    <row r="114" spans="1:6" x14ac:dyDescent="0.3">
      <c r="A114" t="s">
        <v>234</v>
      </c>
      <c r="B114" s="29"/>
      <c r="C114" s="29">
        <v>100</v>
      </c>
      <c r="D114" s="29">
        <v>100</v>
      </c>
      <c r="E114" s="29">
        <v>100</v>
      </c>
      <c r="F114" s="29">
        <v>100</v>
      </c>
    </row>
    <row r="115" spans="1:6" x14ac:dyDescent="0.3">
      <c r="C115">
        <f>C110/(C110+C111)</f>
        <v>0.50424514840182644</v>
      </c>
      <c r="D115">
        <f>D110/(D110+D111)</f>
        <v>0.50308427631847707</v>
      </c>
      <c r="E115">
        <f>E110/(E110+E111+E109+E112)</f>
        <v>0.11627906976744186</v>
      </c>
      <c r="F115">
        <f>F110/(F110+F111+F109+F112)</f>
        <v>0.1223710843373494</v>
      </c>
    </row>
    <row r="116" spans="1:6" x14ac:dyDescent="0.3">
      <c r="E116">
        <f>E109/(E111+E112+E110+E109)</f>
        <v>6.3538205980066445E-2</v>
      </c>
      <c r="F116">
        <f>F109/(F111+F112+F110+F109)</f>
        <v>7.049638554216868E-2</v>
      </c>
    </row>
    <row r="117" spans="1:6" x14ac:dyDescent="0.3">
      <c r="E117">
        <f>E111/(E109+E110+E111+E112)</f>
        <v>0.44186046511627908</v>
      </c>
      <c r="F117">
        <f>F111/(F109+F110+F111+F112)</f>
        <v>0.43917108433734942</v>
      </c>
    </row>
    <row r="118" spans="1:6" x14ac:dyDescent="0.3">
      <c r="E118">
        <f>E112/(E112+E111+E110+E109)</f>
        <v>0.37832225913621265</v>
      </c>
      <c r="F118">
        <f>F112/(F112+F111+F110+F109)</f>
        <v>0.36796144578313256</v>
      </c>
    </row>
    <row r="121" spans="1:6" x14ac:dyDescent="0.3">
      <c r="E121">
        <f>12+7+44+38</f>
        <v>101</v>
      </c>
    </row>
    <row r="127" spans="1:6" x14ac:dyDescent="0.3">
      <c r="A127" t="s">
        <v>241</v>
      </c>
    </row>
    <row r="128" spans="1:6" x14ac:dyDescent="0.3">
      <c r="A128" s="19">
        <v>45391</v>
      </c>
      <c r="B128" t="s">
        <v>240</v>
      </c>
    </row>
    <row r="129" spans="1:6" x14ac:dyDescent="0.3">
      <c r="A129" t="s">
        <v>217</v>
      </c>
      <c r="B129" t="s">
        <v>225</v>
      </c>
      <c r="C129" t="s">
        <v>226</v>
      </c>
      <c r="D129" t="s">
        <v>227</v>
      </c>
      <c r="E129" t="s">
        <v>228</v>
      </c>
      <c r="F129" t="s">
        <v>229</v>
      </c>
    </row>
    <row r="130" spans="1:6" x14ac:dyDescent="0.3">
      <c r="A130" t="s">
        <v>230</v>
      </c>
      <c r="B130" s="29">
        <v>11.932</v>
      </c>
      <c r="C130">
        <v>0</v>
      </c>
      <c r="D130">
        <v>0</v>
      </c>
      <c r="E130">
        <v>0</v>
      </c>
      <c r="F130">
        <v>0</v>
      </c>
    </row>
    <row r="131" spans="1:6" hidden="1" x14ac:dyDescent="0.3">
      <c r="B131" s="29"/>
    </row>
    <row r="132" spans="1:6" hidden="1" x14ac:dyDescent="0.3"/>
    <row r="133" spans="1:6" hidden="1" x14ac:dyDescent="0.3">
      <c r="A133" t="s">
        <v>233</v>
      </c>
      <c r="B133">
        <v>15.22</v>
      </c>
      <c r="C133">
        <v>2148</v>
      </c>
      <c r="D133">
        <v>1262</v>
      </c>
      <c r="E133">
        <v>11879</v>
      </c>
      <c r="F133">
        <v>7998</v>
      </c>
    </row>
    <row r="134" spans="1:6" hidden="1" x14ac:dyDescent="0.3">
      <c r="A134" t="s">
        <v>98</v>
      </c>
      <c r="B134">
        <v>15.817</v>
      </c>
      <c r="C134">
        <v>12499</v>
      </c>
      <c r="D134">
        <v>7484</v>
      </c>
      <c r="E134">
        <v>9966</v>
      </c>
      <c r="F134">
        <v>6546</v>
      </c>
    </row>
    <row r="135" spans="1:6" hidden="1" x14ac:dyDescent="0.3">
      <c r="A135" t="s">
        <v>193</v>
      </c>
      <c r="B135" s="29">
        <v>16.913</v>
      </c>
      <c r="D135">
        <v>0</v>
      </c>
      <c r="E135">
        <v>0</v>
      </c>
      <c r="F135">
        <v>0</v>
      </c>
    </row>
    <row r="136" spans="1:6" x14ac:dyDescent="0.3">
      <c r="B136" s="29"/>
    </row>
    <row r="137" spans="1:6" x14ac:dyDescent="0.3">
      <c r="A137" t="s">
        <v>235</v>
      </c>
      <c r="B137" s="29">
        <v>19.661999999999999</v>
      </c>
    </row>
    <row r="138" spans="1:6" x14ac:dyDescent="0.3">
      <c r="A138" t="s">
        <v>234</v>
      </c>
      <c r="B138" s="29"/>
      <c r="C138" s="29">
        <v>100</v>
      </c>
      <c r="D138" s="29">
        <v>100</v>
      </c>
      <c r="E138" s="29">
        <v>100</v>
      </c>
      <c r="F138" s="29">
        <v>100</v>
      </c>
    </row>
    <row r="139" spans="1:6" x14ac:dyDescent="0.3">
      <c r="C139">
        <f>C134/(C134+C133)</f>
        <v>0.85334880862975349</v>
      </c>
      <c r="D139">
        <f>D134/(D134+D133)</f>
        <v>0.85570546535559111</v>
      </c>
      <c r="E139">
        <f t="shared" ref="E139:F139" si="13">E134/(E134+E133)</f>
        <v>0.45621423666742961</v>
      </c>
      <c r="F139">
        <f t="shared" si="13"/>
        <v>0.45008250825082508</v>
      </c>
    </row>
    <row r="141" spans="1:6" x14ac:dyDescent="0.3">
      <c r="A141" t="s">
        <v>239</v>
      </c>
    </row>
    <row r="142" spans="1:6" x14ac:dyDescent="0.3">
      <c r="A142" s="19">
        <v>45391</v>
      </c>
      <c r="B142" t="s">
        <v>240</v>
      </c>
    </row>
    <row r="143" spans="1:6" x14ac:dyDescent="0.3">
      <c r="A143" t="s">
        <v>217</v>
      </c>
      <c r="B143" t="s">
        <v>225</v>
      </c>
      <c r="C143" t="s">
        <v>226</v>
      </c>
      <c r="D143" t="s">
        <v>227</v>
      </c>
      <c r="E143" t="s">
        <v>228</v>
      </c>
      <c r="F143" t="s">
        <v>229</v>
      </c>
    </row>
    <row r="144" spans="1:6" x14ac:dyDescent="0.3">
      <c r="A144" t="s">
        <v>230</v>
      </c>
      <c r="B144" s="29">
        <v>11.932</v>
      </c>
      <c r="C144">
        <v>0</v>
      </c>
      <c r="D144">
        <v>0</v>
      </c>
      <c r="E144">
        <v>0</v>
      </c>
      <c r="F144">
        <v>0</v>
      </c>
    </row>
    <row r="145" spans="1:6" x14ac:dyDescent="0.3">
      <c r="B145" s="29"/>
    </row>
    <row r="146" spans="1:6" x14ac:dyDescent="0.3">
      <c r="A146" t="s">
        <v>239</v>
      </c>
    </row>
    <row r="147" spans="1:6" x14ac:dyDescent="0.3">
      <c r="A147" t="s">
        <v>233</v>
      </c>
      <c r="B147">
        <v>17.292999999999999</v>
      </c>
      <c r="C147">
        <v>9015</v>
      </c>
      <c r="D147">
        <v>16715</v>
      </c>
      <c r="E147">
        <v>22763</v>
      </c>
      <c r="F147">
        <v>19352</v>
      </c>
    </row>
    <row r="149" spans="1:6" x14ac:dyDescent="0.3">
      <c r="B149" s="29"/>
      <c r="D149">
        <v>0</v>
      </c>
      <c r="E149">
        <v>0</v>
      </c>
      <c r="F149">
        <v>0</v>
      </c>
    </row>
    <row r="150" spans="1:6" x14ac:dyDescent="0.3">
      <c r="B150" s="29"/>
    </row>
    <row r="151" spans="1:6" x14ac:dyDescent="0.3">
      <c r="A151" t="s">
        <v>235</v>
      </c>
      <c r="B151" s="29">
        <v>19.661999999999999</v>
      </c>
    </row>
    <row r="152" spans="1:6" x14ac:dyDescent="0.3">
      <c r="A152" t="s">
        <v>234</v>
      </c>
      <c r="B152" s="29"/>
      <c r="C152" s="29">
        <v>100</v>
      </c>
      <c r="D152" s="29">
        <v>100</v>
      </c>
      <c r="E152" s="29">
        <v>100</v>
      </c>
      <c r="F152" s="29">
        <v>100</v>
      </c>
    </row>
  </sheetData>
  <pageMargins left="0.7" right="0.7" top="0.75" bottom="0.75" header="0.3" footer="0.3"/>
  <drawing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4761F-150B-43F3-949A-1D1FDAD05A27}">
  <dimension ref="B1:AA33"/>
  <sheetViews>
    <sheetView tabSelected="1" topLeftCell="U7" zoomScale="70" zoomScaleNormal="70" workbookViewId="0">
      <selection activeCell="C43" sqref="C43"/>
    </sheetView>
  </sheetViews>
  <sheetFormatPr defaultRowHeight="15.6" x14ac:dyDescent="0.3"/>
  <cols>
    <col min="6" max="6" width="8.09765625" bestFit="1" customWidth="1"/>
    <col min="7" max="7" width="11.5" bestFit="1" customWidth="1"/>
    <col min="8" max="16" width="6" bestFit="1" customWidth="1"/>
    <col min="17" max="19" width="7.59765625" bestFit="1" customWidth="1"/>
    <col min="20" max="20" width="5" bestFit="1" customWidth="1"/>
    <col min="21" max="21" width="6" bestFit="1" customWidth="1"/>
    <col min="22" max="25" width="8.59765625" bestFit="1" customWidth="1"/>
    <col min="26" max="27" width="6" bestFit="1" customWidth="1"/>
  </cols>
  <sheetData>
    <row r="1" spans="3:27" x14ac:dyDescent="0.3">
      <c r="F1" t="s">
        <v>324</v>
      </c>
    </row>
    <row r="3" spans="3:27" x14ac:dyDescent="0.3">
      <c r="H3" t="s">
        <v>28</v>
      </c>
      <c r="I3" t="s">
        <v>29</v>
      </c>
      <c r="J3" t="s">
        <v>30</v>
      </c>
      <c r="K3" t="s">
        <v>31</v>
      </c>
      <c r="L3" t="s">
        <v>32</v>
      </c>
      <c r="M3" t="s">
        <v>310</v>
      </c>
      <c r="N3" t="s">
        <v>326</v>
      </c>
      <c r="O3" t="s">
        <v>311</v>
      </c>
      <c r="P3" t="s">
        <v>312</v>
      </c>
      <c r="Q3" t="s">
        <v>313</v>
      </c>
      <c r="R3" t="s">
        <v>314</v>
      </c>
      <c r="S3" t="s">
        <v>315</v>
      </c>
      <c r="T3" t="s">
        <v>316</v>
      </c>
      <c r="U3" t="s">
        <v>317</v>
      </c>
      <c r="V3" t="s">
        <v>318</v>
      </c>
      <c r="W3" t="s">
        <v>319</v>
      </c>
      <c r="X3" t="s">
        <v>320</v>
      </c>
      <c r="Y3" t="s">
        <v>321</v>
      </c>
      <c r="Z3" t="s">
        <v>322</v>
      </c>
      <c r="AA3" t="s">
        <v>323</v>
      </c>
    </row>
    <row r="4" spans="3:27" x14ac:dyDescent="0.3">
      <c r="C4" t="s">
        <v>306</v>
      </c>
      <c r="F4" t="s">
        <v>83</v>
      </c>
      <c r="G4" s="33" t="s">
        <v>307</v>
      </c>
      <c r="H4" s="32">
        <f>'Grafiek pure enzyme 1'!B4*100</f>
        <v>18.099999999999998</v>
      </c>
      <c r="I4" s="32">
        <f>'Grafiek pure enzyme 1'!B5*100</f>
        <v>88.3</v>
      </c>
      <c r="J4" s="32">
        <v>100</v>
      </c>
      <c r="K4" s="32">
        <f>'Grafiek pure enzyme 1'!B7*100</f>
        <v>40.400000000000006</v>
      </c>
      <c r="L4" s="32">
        <f>'Grafiek pure enzyme 1'!B8*100</f>
        <v>26.240000000000002</v>
      </c>
      <c r="M4" s="32">
        <f>'aldehydes and ethyl levulianate'!J3</f>
        <v>90.782505183447938</v>
      </c>
      <c r="N4" s="32">
        <f>hydrocinnamaldehyde!$N$4*100</f>
        <v>26.43</v>
      </c>
      <c r="O4" s="32">
        <f>'aldehydes and ethyl levulianate'!L3</f>
        <v>62.031111175079857</v>
      </c>
      <c r="P4" s="32">
        <f>hydrocinnamaldehyde!N6*100</f>
        <v>34.39</v>
      </c>
      <c r="Q4" s="32">
        <f>benzylaldehyde!O2*100</f>
        <v>43.79</v>
      </c>
      <c r="R4" s="32">
        <f>benzylaldehyde!O3*100</f>
        <v>65</v>
      </c>
      <c r="S4" s="32">
        <f>benzylaldehyde!O4*100</f>
        <v>95.66</v>
      </c>
      <c r="T4" s="32">
        <f>'aldehydes and ethyl levulianate'!N3</f>
        <v>1.5553634893788233</v>
      </c>
      <c r="U4" s="32">
        <v>0</v>
      </c>
      <c r="V4" s="32">
        <f>'2-methylcyclohexanone 3'!O2*100</f>
        <v>85.31</v>
      </c>
      <c r="W4" s="32">
        <f>'2-methylcyclohexanone 3'!O3*100</f>
        <v>100</v>
      </c>
      <c r="X4" s="32">
        <f>'2-methylcyclohexanone 3'!O4*100</f>
        <v>100</v>
      </c>
      <c r="Y4" s="32">
        <f>'2-methylcyclohexanone 3'!O5*100</f>
        <v>100</v>
      </c>
      <c r="Z4" s="32">
        <f>Cyclohexenone!J3*100</f>
        <v>41.9</v>
      </c>
      <c r="AA4" s="32">
        <f>Cyclohexenone!K3*100</f>
        <v>93.4</v>
      </c>
    </row>
    <row r="5" spans="3:27" x14ac:dyDescent="0.3">
      <c r="F5" t="s">
        <v>84</v>
      </c>
      <c r="G5" s="34" t="s">
        <v>308</v>
      </c>
      <c r="H5" s="32">
        <f>'Grafiek pure enzyme 1'!C4*100</f>
        <v>25</v>
      </c>
      <c r="I5" s="32">
        <f>'Grafiek pure enzyme 1'!C5*100</f>
        <v>47.8</v>
      </c>
      <c r="J5" s="32">
        <f>'Grafiek pure enzyme 1'!C6*100</f>
        <v>50.6</v>
      </c>
      <c r="K5" s="32">
        <f>'Grafiek pure enzyme 1'!C7*100</f>
        <v>10.199999999999999</v>
      </c>
      <c r="L5" s="32">
        <f>'Grafiek pure enzyme 1'!C8*100</f>
        <v>1.92</v>
      </c>
      <c r="M5" s="32">
        <f>'aldehydes and ethyl levulianate'!J4</f>
        <v>95.763287619601442</v>
      </c>
      <c r="N5" s="32">
        <f>hydrocinnamaldehyde!$O$4*100</f>
        <v>40.57</v>
      </c>
      <c r="O5" s="32">
        <f>'aldehydes and ethyl levulianate'!L4</f>
        <v>45.28862967772568</v>
      </c>
      <c r="P5" s="32">
        <f>hydrocinnamaldehyde!O6*100</f>
        <v>33.019999999999996</v>
      </c>
      <c r="Q5" s="32">
        <f>benzylaldehyde!P2*100</f>
        <v>58.07</v>
      </c>
      <c r="R5" s="32">
        <f>benzylaldehyde!P3*100</f>
        <v>88.81</v>
      </c>
      <c r="S5" s="32">
        <f>benzylaldehyde!P4*100</f>
        <v>36.5</v>
      </c>
      <c r="T5" s="32">
        <f>'aldehydes and ethyl levulianate'!N4</f>
        <v>4.0563012650944783</v>
      </c>
      <c r="U5" s="32">
        <f>'aldehydes and ethyl levulianate'!P4</f>
        <v>56.302479396583109</v>
      </c>
      <c r="V5" s="32">
        <f>'2-methylcyclohexanone 3'!P2*100</f>
        <v>100</v>
      </c>
      <c r="W5" s="32">
        <f>'2-methylcyclohexanone 3'!P3*100</f>
        <v>100</v>
      </c>
      <c r="X5" s="32">
        <f>'2-methylcyclohexanone 3'!P4*100</f>
        <v>100</v>
      </c>
      <c r="Y5" s="32">
        <f>'2-methylcyclohexanone 3'!P5*100</f>
        <v>100</v>
      </c>
      <c r="Z5" s="32">
        <f>Cyclohexenone!J4*100</f>
        <v>51.300000000000004</v>
      </c>
      <c r="AA5" s="32">
        <f>Cyclohexenone!K4*100</f>
        <v>47.4</v>
      </c>
    </row>
    <row r="6" spans="3:27" x14ac:dyDescent="0.3">
      <c r="F6" t="s">
        <v>85</v>
      </c>
      <c r="G6" s="35" t="s">
        <v>309</v>
      </c>
      <c r="H6" s="32">
        <f>'Grafiek pure enzyme 1'!D4*100</f>
        <v>25.1</v>
      </c>
      <c r="I6" s="32">
        <f>'Grafiek pure enzyme 1'!D5*100</f>
        <v>33</v>
      </c>
      <c r="J6" s="32">
        <f>'Grafiek pure enzyme 1'!D6*100</f>
        <v>32.74</v>
      </c>
      <c r="K6" s="32">
        <f>'Grafiek pure enzyme 1'!D7*100</f>
        <v>4.7699999999999996</v>
      </c>
      <c r="L6" s="32">
        <f>'Grafiek pure enzyme 1'!D8*100</f>
        <v>1.78</v>
      </c>
      <c r="M6" s="32">
        <f>'aldehydes and ethyl levulianate'!J5</f>
        <v>94.807583769205209</v>
      </c>
      <c r="N6" s="32">
        <f>hydrocinnamaldehyde!$P$4*100</f>
        <v>52.959999999999994</v>
      </c>
      <c r="O6" s="32">
        <f>hydrocinnamaldehyde!P5*100</f>
        <v>58.77</v>
      </c>
      <c r="P6" s="32">
        <f>hydrocinnamaldehyde!P6*100</f>
        <v>46.98</v>
      </c>
      <c r="Q6" s="32">
        <f>benzylaldehyde!Q2*100</f>
        <v>15.409999999999998</v>
      </c>
      <c r="R6" s="32">
        <f>benzylaldehyde!Q3*100</f>
        <v>17.549999999999997</v>
      </c>
      <c r="S6" s="32">
        <f>benzylaldehyde!Q4*100</f>
        <v>24.97</v>
      </c>
      <c r="T6" s="32">
        <v>0</v>
      </c>
      <c r="U6" s="32">
        <v>0</v>
      </c>
      <c r="V6" s="32">
        <f>'2-methylcyclohexanone 3'!Q2*100</f>
        <v>20.95</v>
      </c>
      <c r="W6" s="32">
        <f>'2-methylcyclohexanone 3'!Q3*100</f>
        <v>10.75</v>
      </c>
      <c r="X6" s="32">
        <f>'2-methylcyclohexanone 3'!Q4*100</f>
        <v>100</v>
      </c>
      <c r="Y6" s="32">
        <f>'2-methylcyclohexanone 3'!Q5*100</f>
        <v>100</v>
      </c>
      <c r="Z6" s="32">
        <f>Cyclohexenone!J5*100</f>
        <v>8.4</v>
      </c>
      <c r="AA6" s="32">
        <f>Cyclohexenone!K5*100</f>
        <v>13.5</v>
      </c>
    </row>
    <row r="9" spans="3:27" x14ac:dyDescent="0.3">
      <c r="F9" t="s">
        <v>325</v>
      </c>
    </row>
    <row r="11" spans="3:27" x14ac:dyDescent="0.3">
      <c r="H11" t="s">
        <v>28</v>
      </c>
      <c r="I11" t="s">
        <v>29</v>
      </c>
      <c r="J11" t="s">
        <v>30</v>
      </c>
      <c r="K11" t="s">
        <v>31</v>
      </c>
      <c r="L11" t="s">
        <v>32</v>
      </c>
      <c r="M11" t="s">
        <v>310</v>
      </c>
      <c r="N11" t="s">
        <v>326</v>
      </c>
      <c r="O11" t="s">
        <v>311</v>
      </c>
      <c r="P11" t="s">
        <v>312</v>
      </c>
      <c r="Q11" t="s">
        <v>313</v>
      </c>
      <c r="R11" t="s">
        <v>314</v>
      </c>
      <c r="S11" t="s">
        <v>315</v>
      </c>
      <c r="T11" t="s">
        <v>316</v>
      </c>
      <c r="U11" t="s">
        <v>317</v>
      </c>
      <c r="V11" t="s">
        <v>318</v>
      </c>
      <c r="W11" t="s">
        <v>319</v>
      </c>
      <c r="X11" t="s">
        <v>320</v>
      </c>
      <c r="Y11" t="s">
        <v>321</v>
      </c>
      <c r="Z11" t="s">
        <v>322</v>
      </c>
      <c r="AA11" t="s">
        <v>323</v>
      </c>
    </row>
    <row r="12" spans="3:27" x14ac:dyDescent="0.3">
      <c r="F12" t="s">
        <v>83</v>
      </c>
      <c r="G12" t="s">
        <v>329</v>
      </c>
      <c r="H12" s="18">
        <f>'Grafiek pure enzyme 1'!E4*100</f>
        <v>1.1647453388722699</v>
      </c>
      <c r="I12" s="18">
        <f>'Grafiek pure enzyme 1'!E5*100</f>
        <v>1.3863664456408711</v>
      </c>
      <c r="J12" s="18">
        <f>'Grafiek pure enzyme 1'!E6*100</f>
        <v>0.90927056912956228</v>
      </c>
      <c r="K12" s="18">
        <f>'Grafiek pure enzyme 1'!E7*100</f>
        <v>1.555842206494487</v>
      </c>
      <c r="L12" s="18">
        <f>'Grafiek pure enzyme 1'!E8*100</f>
        <v>2.7323310581051254</v>
      </c>
      <c r="M12" s="18">
        <f>'aldehydes and ethyl levulianate'!Q3</f>
        <v>0.31099029947317436</v>
      </c>
      <c r="N12" s="18">
        <f>hydrocinnamaldehyde!$Q$4*100</f>
        <v>1.35</v>
      </c>
      <c r="O12" s="18">
        <f>'aldehydes and ethyl levulianate'!S3</f>
        <v>3.1780779865561168</v>
      </c>
      <c r="P12" s="18">
        <f>hydrocinnamaldehyde!Q6*100</f>
        <v>1.97</v>
      </c>
      <c r="Q12" s="18">
        <f>benzylaldehyde!R2*100</f>
        <v>1.26</v>
      </c>
      <c r="R12" s="18">
        <f>benzylaldehyde!R3*100</f>
        <v>4.92</v>
      </c>
      <c r="S12" s="18">
        <f>benzylaldehyde!R4*100</f>
        <v>0.38999999999999996</v>
      </c>
      <c r="T12" s="18">
        <f>'aldehydes and ethyl levulianate'!V3</f>
        <v>0.47163970999999999</v>
      </c>
      <c r="U12" s="18">
        <v>0</v>
      </c>
      <c r="V12" s="18">
        <f>'2-methylcyclohexanone 3'!O6</f>
        <v>5.657453269715821E-2</v>
      </c>
      <c r="W12" s="18">
        <f>'2-methylcyclohexanone 3'!O7</f>
        <v>0</v>
      </c>
      <c r="X12" s="18">
        <f>'2-methylcyclohexanone 3'!O8</f>
        <v>0</v>
      </c>
      <c r="Y12" s="18">
        <f>'2-methylcyclohexanone 3'!O9</f>
        <v>0</v>
      </c>
      <c r="Z12" s="18" t="s">
        <v>8</v>
      </c>
      <c r="AA12" s="18" t="s">
        <v>8</v>
      </c>
    </row>
    <row r="13" spans="3:27" x14ac:dyDescent="0.3">
      <c r="F13" t="s">
        <v>84</v>
      </c>
      <c r="G13" t="s">
        <v>330</v>
      </c>
      <c r="H13" s="18">
        <f>'Grafiek pure enzyme 1'!F4*100</f>
        <v>3.9792121223944958</v>
      </c>
      <c r="I13" s="18">
        <f>'Grafiek pure enzyme 1'!F5*100</f>
        <v>5.5363451700218702</v>
      </c>
      <c r="J13" s="18">
        <f>'Grafiek pure enzyme 1'!F6*100</f>
        <v>5.6287180886306283</v>
      </c>
      <c r="K13" s="18">
        <f>'Grafiek pure enzyme 1'!F7*100</f>
        <v>0.44529585564143181</v>
      </c>
      <c r="L13" s="18">
        <f>'Grafiek pure enzyme 1'!F8*100</f>
        <v>0.34133867664716955</v>
      </c>
      <c r="M13" s="18">
        <f>'aldehydes and ethyl levulianate'!Q4</f>
        <v>0.51710423709821907</v>
      </c>
      <c r="N13" s="18">
        <f>hydrocinnamaldehyde!$R$4*100</f>
        <v>2.99</v>
      </c>
      <c r="O13" s="18">
        <f>'aldehydes and ethyl levulianate'!S4</f>
        <v>1.0688462180725931</v>
      </c>
      <c r="P13" s="18">
        <f>hydrocinnamaldehyde!R6*100</f>
        <v>3.6799999999999997</v>
      </c>
      <c r="Q13" s="18">
        <f>benzylaldehyde!S2*100</f>
        <v>0.33</v>
      </c>
      <c r="R13" s="18">
        <f>benzylaldehyde!S3*100</f>
        <v>2.42</v>
      </c>
      <c r="S13" s="18">
        <f>benzylaldehyde!S4*100</f>
        <v>1.9</v>
      </c>
      <c r="T13" s="18">
        <f>'aldehydes and ethyl levulianate'!V4</f>
        <v>7.3159600000000005E-2</v>
      </c>
      <c r="U13" s="18">
        <f>'aldehydes and ethyl levulianate'!W4</f>
        <v>1.2509763774082641</v>
      </c>
      <c r="V13" s="18">
        <f>'2-methylcyclohexanone 3'!P6</f>
        <v>0</v>
      </c>
      <c r="W13" s="18">
        <f>'2-methylcyclohexanone 3'!P7</f>
        <v>0</v>
      </c>
      <c r="X13" s="18">
        <f>'2-methylcyclohexanone 3'!P8</f>
        <v>0</v>
      </c>
      <c r="Y13" s="18">
        <f>'2-methylcyclohexanone 3'!P9</f>
        <v>0</v>
      </c>
      <c r="Z13" s="18" t="s">
        <v>8</v>
      </c>
      <c r="AA13" s="18" t="s">
        <v>8</v>
      </c>
    </row>
    <row r="14" spans="3:27" x14ac:dyDescent="0.3">
      <c r="F14" t="s">
        <v>85</v>
      </c>
      <c r="G14" t="s">
        <v>331</v>
      </c>
      <c r="H14" s="18">
        <f>'Grafiek pure enzyme 1'!G4*100</f>
        <v>4.0667784527652927E-2</v>
      </c>
      <c r="I14" s="18">
        <f>'Grafiek pure enzyme 1'!G5*100</f>
        <v>1.4694241270649</v>
      </c>
      <c r="J14" s="18">
        <v>0</v>
      </c>
      <c r="K14" s="18">
        <f>'Grafiek pure enzyme 1'!G7*100</f>
        <v>0.11484056511477253</v>
      </c>
      <c r="L14" s="18">
        <f>'Grafiek pure enzyme 1'!G8*100</f>
        <v>0.14209677830851677</v>
      </c>
      <c r="M14" s="18">
        <f>'aldehydes and ethyl levulianate'!Q5</f>
        <v>2.8091173725157828</v>
      </c>
      <c r="N14" s="18">
        <f>hydrocinnamaldehyde!$S$4*100</f>
        <v>6.9</v>
      </c>
      <c r="O14" s="18">
        <f>hydrocinnamaldehyde!S5*100</f>
        <v>5.3</v>
      </c>
      <c r="P14" s="18">
        <f>hydrocinnamaldehyde!S6*100</f>
        <v>10.75</v>
      </c>
      <c r="Q14" s="18">
        <f>benzylaldehyde!T2*100</f>
        <v>0.03</v>
      </c>
      <c r="R14" s="18">
        <f>benzylaldehyde!T3*100</f>
        <v>0.76</v>
      </c>
      <c r="S14" s="18">
        <f>benzylaldehyde!T4*100</f>
        <v>0.76</v>
      </c>
      <c r="T14" s="18">
        <v>0</v>
      </c>
      <c r="U14" s="18">
        <v>0</v>
      </c>
      <c r="V14" s="18">
        <f>'2-methylcyclohexanone 3'!Q6</f>
        <v>7.129987179271044E-2</v>
      </c>
      <c r="W14" s="18">
        <f>'2-methylcyclohexanone 3'!Q7</f>
        <v>1.0490113280791316E-2</v>
      </c>
      <c r="X14" s="18">
        <f>'2-methylcyclohexanone 3'!Q8</f>
        <v>0</v>
      </c>
      <c r="Y14" s="18">
        <f>'2-methylcyclohexanone 3'!Q9</f>
        <v>0</v>
      </c>
      <c r="Z14" s="18" t="s">
        <v>8</v>
      </c>
      <c r="AA14" s="18" t="s">
        <v>8</v>
      </c>
    </row>
    <row r="16" spans="3:27" x14ac:dyDescent="0.3">
      <c r="F16" t="s">
        <v>327</v>
      </c>
    </row>
    <row r="17" spans="2:27" x14ac:dyDescent="0.3">
      <c r="H17" t="s">
        <v>28</v>
      </c>
      <c r="I17" t="s">
        <v>29</v>
      </c>
      <c r="J17" t="s">
        <v>30</v>
      </c>
      <c r="K17" t="s">
        <v>31</v>
      </c>
      <c r="L17" t="s">
        <v>32</v>
      </c>
      <c r="M17" t="s">
        <v>310</v>
      </c>
      <c r="N17" t="s">
        <v>326</v>
      </c>
      <c r="O17" t="s">
        <v>311</v>
      </c>
      <c r="P17" t="s">
        <v>312</v>
      </c>
      <c r="Q17" t="s">
        <v>313</v>
      </c>
      <c r="R17" t="s">
        <v>314</v>
      </c>
      <c r="S17" t="s">
        <v>315</v>
      </c>
      <c r="T17" t="s">
        <v>316</v>
      </c>
      <c r="U17" t="s">
        <v>317</v>
      </c>
      <c r="V17" t="s">
        <v>318</v>
      </c>
      <c r="W17" t="s">
        <v>319</v>
      </c>
      <c r="X17" t="s">
        <v>320</v>
      </c>
      <c r="Y17" t="s">
        <v>321</v>
      </c>
      <c r="Z17" t="s">
        <v>322</v>
      </c>
      <c r="AA17" t="s">
        <v>323</v>
      </c>
    </row>
    <row r="18" spans="2:27" x14ac:dyDescent="0.3">
      <c r="B18" t="s">
        <v>332</v>
      </c>
      <c r="F18" t="s">
        <v>83</v>
      </c>
      <c r="G18" t="s">
        <v>329</v>
      </c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V18">
        <v>100</v>
      </c>
      <c r="W18">
        <v>100</v>
      </c>
      <c r="Y18">
        <v>100</v>
      </c>
      <c r="Z18" s="31"/>
      <c r="AA18" s="31"/>
    </row>
    <row r="19" spans="2:27" x14ac:dyDescent="0.3">
      <c r="F19" t="s">
        <v>84</v>
      </c>
      <c r="G19" t="s">
        <v>330</v>
      </c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U19">
        <v>89</v>
      </c>
      <c r="V19">
        <v>100</v>
      </c>
      <c r="W19">
        <v>100</v>
      </c>
      <c r="X19">
        <v>28</v>
      </c>
      <c r="Y19">
        <v>8</v>
      </c>
      <c r="Z19" s="31"/>
      <c r="AA19" s="31"/>
    </row>
    <row r="20" spans="2:27" x14ac:dyDescent="0.3">
      <c r="F20" t="s">
        <v>85</v>
      </c>
      <c r="G20" t="s">
        <v>331</v>
      </c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V20">
        <v>100</v>
      </c>
      <c r="W20">
        <v>0</v>
      </c>
      <c r="X20">
        <v>100</v>
      </c>
      <c r="Z20" s="31"/>
      <c r="AA20" s="31"/>
    </row>
    <row r="22" spans="2:27" x14ac:dyDescent="0.3">
      <c r="B22" t="s">
        <v>333</v>
      </c>
      <c r="F22" t="s">
        <v>327</v>
      </c>
    </row>
    <row r="23" spans="2:27" x14ac:dyDescent="0.3">
      <c r="H23" t="s">
        <v>28</v>
      </c>
      <c r="I23" t="s">
        <v>29</v>
      </c>
      <c r="J23" t="s">
        <v>30</v>
      </c>
      <c r="K23" t="s">
        <v>31</v>
      </c>
      <c r="L23" t="s">
        <v>32</v>
      </c>
      <c r="M23" t="s">
        <v>310</v>
      </c>
      <c r="N23" t="s">
        <v>326</v>
      </c>
      <c r="O23" t="s">
        <v>311</v>
      </c>
      <c r="P23" t="s">
        <v>312</v>
      </c>
      <c r="Q23" t="s">
        <v>313</v>
      </c>
      <c r="R23" t="s">
        <v>314</v>
      </c>
      <c r="S23" t="s">
        <v>315</v>
      </c>
      <c r="T23" t="s">
        <v>316</v>
      </c>
      <c r="U23" t="s">
        <v>317</v>
      </c>
      <c r="V23" t="s">
        <v>318</v>
      </c>
      <c r="W23" t="s">
        <v>319</v>
      </c>
      <c r="X23" t="s">
        <v>320</v>
      </c>
      <c r="Y23" t="s">
        <v>321</v>
      </c>
      <c r="Z23" t="s">
        <v>322</v>
      </c>
      <c r="AA23" t="s">
        <v>323</v>
      </c>
    </row>
    <row r="24" spans="2:27" x14ac:dyDescent="0.3">
      <c r="F24" t="s">
        <v>83</v>
      </c>
      <c r="G24" t="s">
        <v>329</v>
      </c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6"/>
      <c r="U24" s="36"/>
      <c r="V24" s="36">
        <v>100</v>
      </c>
      <c r="W24" s="36">
        <v>100</v>
      </c>
      <c r="X24" s="36">
        <v>2</v>
      </c>
      <c r="Y24" s="36">
        <v>100</v>
      </c>
      <c r="Z24" s="31"/>
      <c r="AA24" s="31"/>
    </row>
    <row r="25" spans="2:27" x14ac:dyDescent="0.3">
      <c r="F25" t="s">
        <v>84</v>
      </c>
      <c r="G25" t="s">
        <v>330</v>
      </c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6"/>
      <c r="U25" s="36"/>
      <c r="V25" s="36">
        <v>100</v>
      </c>
      <c r="W25" s="36">
        <v>100</v>
      </c>
      <c r="X25" s="36">
        <v>47</v>
      </c>
      <c r="Y25" s="36">
        <v>28</v>
      </c>
      <c r="Z25" s="31"/>
      <c r="AA25" s="31"/>
    </row>
    <row r="26" spans="2:27" x14ac:dyDescent="0.3">
      <c r="F26" t="s">
        <v>85</v>
      </c>
      <c r="G26" t="s">
        <v>331</v>
      </c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6"/>
      <c r="U26" s="36"/>
      <c r="V26" s="36">
        <v>100</v>
      </c>
      <c r="W26" s="36">
        <v>100</v>
      </c>
      <c r="X26" s="36">
        <v>64</v>
      </c>
      <c r="Y26" s="36"/>
      <c r="Z26" s="31"/>
      <c r="AA26" s="31"/>
    </row>
    <row r="28" spans="2:27" x14ac:dyDescent="0.3">
      <c r="B28" t="s">
        <v>328</v>
      </c>
      <c r="F28" t="s">
        <v>328</v>
      </c>
    </row>
    <row r="30" spans="2:27" x14ac:dyDescent="0.3">
      <c r="H30" t="s">
        <v>28</v>
      </c>
      <c r="I30" t="s">
        <v>29</v>
      </c>
      <c r="J30" t="s">
        <v>30</v>
      </c>
      <c r="K30" t="s">
        <v>31</v>
      </c>
      <c r="L30" t="s">
        <v>32</v>
      </c>
      <c r="M30" t="s">
        <v>310</v>
      </c>
      <c r="N30" t="s">
        <v>326</v>
      </c>
      <c r="O30" t="s">
        <v>311</v>
      </c>
      <c r="P30" t="s">
        <v>312</v>
      </c>
      <c r="Q30" t="s">
        <v>313</v>
      </c>
      <c r="R30" t="s">
        <v>314</v>
      </c>
      <c r="S30" t="s">
        <v>315</v>
      </c>
      <c r="T30" t="s">
        <v>316</v>
      </c>
      <c r="U30" t="s">
        <v>317</v>
      </c>
      <c r="V30" t="s">
        <v>318</v>
      </c>
      <c r="W30" t="s">
        <v>319</v>
      </c>
      <c r="X30" t="s">
        <v>320</v>
      </c>
      <c r="Y30" t="s">
        <v>321</v>
      </c>
      <c r="Z30" t="s">
        <v>322</v>
      </c>
      <c r="AA30" t="s">
        <v>323</v>
      </c>
    </row>
    <row r="31" spans="2:27" x14ac:dyDescent="0.3">
      <c r="F31" t="s">
        <v>83</v>
      </c>
      <c r="G31" t="s">
        <v>329</v>
      </c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>
        <v>4</v>
      </c>
      <c r="W31">
        <v>3</v>
      </c>
      <c r="X31">
        <v>100</v>
      </c>
      <c r="Y31">
        <v>1</v>
      </c>
      <c r="Z31" s="31"/>
      <c r="AA31" s="31"/>
    </row>
    <row r="32" spans="2:27" x14ac:dyDescent="0.3">
      <c r="F32" t="s">
        <v>84</v>
      </c>
      <c r="G32" t="s">
        <v>330</v>
      </c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>
        <v>5</v>
      </c>
      <c r="W32">
        <v>24</v>
      </c>
      <c r="X32">
        <v>25</v>
      </c>
      <c r="Y32">
        <v>63</v>
      </c>
      <c r="Z32" s="31"/>
      <c r="AA32" s="31"/>
    </row>
    <row r="33" spans="6:27" x14ac:dyDescent="0.3">
      <c r="F33" t="s">
        <v>85</v>
      </c>
      <c r="G33" t="s">
        <v>331</v>
      </c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>
        <v>38</v>
      </c>
      <c r="W33">
        <v>100</v>
      </c>
      <c r="X33">
        <v>43</v>
      </c>
      <c r="Z33" s="31"/>
      <c r="AA33" s="3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GC alle CFE en oranje puur</vt:lpstr>
      <vt:lpstr>Grafiek pure enzyme 1</vt:lpstr>
      <vt:lpstr>GC rood puur</vt:lpstr>
      <vt:lpstr>GC yellow puur</vt:lpstr>
      <vt:lpstr>benzylaldehyde</vt:lpstr>
      <vt:lpstr>Rasagiline</vt:lpstr>
      <vt:lpstr>Cyclohexenone</vt:lpstr>
      <vt:lpstr>2-methylcyclohexanone 3</vt:lpstr>
      <vt:lpstr>overview</vt:lpstr>
      <vt:lpstr>aldehydes and ethyl levulianate</vt:lpstr>
      <vt:lpstr>hydrocinnamaldehyde</vt:lpstr>
      <vt:lpstr>R-3-methylcyclo met prop 2 en 5</vt:lpstr>
      <vt:lpstr>Cascade 3-methylcylohexenone</vt:lpstr>
      <vt:lpstr>Cascade 2-methylcyclohexenone</vt:lpstr>
      <vt:lpstr>Extraction test1x</vt:lpstr>
      <vt:lpstr>overview!_Ref172037673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Mees de Jong</dc:creator>
  <cp:lastModifiedBy>Ewald Jongkind</cp:lastModifiedBy>
  <dcterms:created xsi:type="dcterms:W3CDTF">2024-01-08T10:33:14Z</dcterms:created>
  <dcterms:modified xsi:type="dcterms:W3CDTF">2024-07-27T15:13:22Z</dcterms:modified>
</cp:coreProperties>
</file>